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eu Drive\Eng_ANDERSON\PROJETOS\2026\ginasio\quadra\COPAM\mudanca_09_04_2026\"/>
    </mc:Choice>
  </mc:AlternateContent>
  <xr:revisionPtr revIDLastSave="0" documentId="13_ncr:1_{D0B04515-87E1-46EF-9D93-97388B930B6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O " sheetId="4" r:id="rId1"/>
    <sheet name="CRONOGRAMA" sheetId="2" r:id="rId2"/>
    <sheet name="Planilha4" sheetId="7" r:id="rId3"/>
  </sheets>
  <definedNames>
    <definedName name="_xlnm.Print_Area" localSheetId="1">CRONOGRAMA!$A$1:$J$26</definedName>
    <definedName name="_xlnm.Print_Area" localSheetId="0">'PO '!$A$1:$M$95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2" l="1"/>
  <c r="B16" i="2"/>
  <c r="B15" i="2"/>
  <c r="B14" i="2"/>
  <c r="B13" i="2"/>
  <c r="B12" i="2"/>
  <c r="B11" i="2"/>
  <c r="B10" i="2"/>
  <c r="B9" i="2"/>
  <c r="Q11" i="4" l="1"/>
  <c r="R11" i="4" s="1"/>
  <c r="P11" i="4"/>
  <c r="K87" i="4" l="1"/>
  <c r="J87" i="4"/>
  <c r="I87" i="4"/>
  <c r="K86" i="4"/>
  <c r="J86" i="4"/>
  <c r="I86" i="4"/>
  <c r="K85" i="4"/>
  <c r="J85" i="4"/>
  <c r="I85" i="4"/>
  <c r="K84" i="4"/>
  <c r="J84" i="4"/>
  <c r="I84" i="4"/>
  <c r="K83" i="4"/>
  <c r="J83" i="4"/>
  <c r="I83" i="4"/>
  <c r="K82" i="4"/>
  <c r="J82" i="4"/>
  <c r="I82" i="4"/>
  <c r="K81" i="4"/>
  <c r="J81" i="4"/>
  <c r="I81" i="4"/>
  <c r="K80" i="4"/>
  <c r="J80" i="4"/>
  <c r="I80" i="4"/>
  <c r="K79" i="4"/>
  <c r="J79" i="4"/>
  <c r="I79" i="4"/>
  <c r="K77" i="4"/>
  <c r="J77" i="4"/>
  <c r="I77" i="4"/>
  <c r="K76" i="4"/>
  <c r="J76" i="4"/>
  <c r="I76" i="4"/>
  <c r="K75" i="4"/>
  <c r="J75" i="4"/>
  <c r="I75" i="4"/>
  <c r="K74" i="4"/>
  <c r="J74" i="4"/>
  <c r="I74" i="4"/>
  <c r="K73" i="4"/>
  <c r="J73" i="4"/>
  <c r="I73" i="4"/>
  <c r="K72" i="4"/>
  <c r="J72" i="4"/>
  <c r="I72" i="4"/>
  <c r="K71" i="4"/>
  <c r="J71" i="4"/>
  <c r="I71" i="4"/>
  <c r="K70" i="4"/>
  <c r="J70" i="4"/>
  <c r="I70" i="4"/>
  <c r="K69" i="4"/>
  <c r="J69" i="4"/>
  <c r="I69" i="4"/>
  <c r="K68" i="4"/>
  <c r="J68" i="4"/>
  <c r="I68" i="4"/>
  <c r="K67" i="4"/>
  <c r="J67" i="4"/>
  <c r="I67" i="4"/>
  <c r="K66" i="4"/>
  <c r="J66" i="4"/>
  <c r="I66" i="4"/>
  <c r="K65" i="4"/>
  <c r="J65" i="4"/>
  <c r="I65" i="4"/>
  <c r="K64" i="4"/>
  <c r="J64" i="4"/>
  <c r="I64" i="4"/>
  <c r="K63" i="4"/>
  <c r="J63" i="4"/>
  <c r="I63" i="4"/>
  <c r="K62" i="4"/>
  <c r="J62" i="4"/>
  <c r="I62" i="4"/>
  <c r="K61" i="4"/>
  <c r="J61" i="4"/>
  <c r="I61" i="4"/>
  <c r="K59" i="4"/>
  <c r="J59" i="4"/>
  <c r="I59" i="4"/>
  <c r="K58" i="4"/>
  <c r="J58" i="4"/>
  <c r="I58" i="4"/>
  <c r="K57" i="4"/>
  <c r="J57" i="4"/>
  <c r="I57" i="4"/>
  <c r="K56" i="4"/>
  <c r="J56" i="4"/>
  <c r="I56" i="4"/>
  <c r="K55" i="4"/>
  <c r="J55" i="4"/>
  <c r="I55" i="4"/>
  <c r="K54" i="4"/>
  <c r="J54" i="4"/>
  <c r="I54" i="4"/>
  <c r="K53" i="4"/>
  <c r="J53" i="4"/>
  <c r="I53" i="4"/>
  <c r="K52" i="4"/>
  <c r="J52" i="4"/>
  <c r="I52" i="4"/>
  <c r="K51" i="4"/>
  <c r="J51" i="4"/>
  <c r="I51" i="4"/>
  <c r="K50" i="4"/>
  <c r="J50" i="4"/>
  <c r="I50" i="4"/>
  <c r="K49" i="4"/>
  <c r="J49" i="4"/>
  <c r="I49" i="4"/>
  <c r="K48" i="4"/>
  <c r="J48" i="4"/>
  <c r="I48" i="4"/>
  <c r="K47" i="4"/>
  <c r="J47" i="4"/>
  <c r="I47" i="4"/>
  <c r="K46" i="4"/>
  <c r="J46" i="4"/>
  <c r="I46" i="4"/>
  <c r="K45" i="4"/>
  <c r="J45" i="4"/>
  <c r="I45" i="4"/>
  <c r="K44" i="4"/>
  <c r="J44" i="4"/>
  <c r="I44" i="4"/>
  <c r="K43" i="4"/>
  <c r="J43" i="4"/>
  <c r="I43" i="4"/>
  <c r="K42" i="4"/>
  <c r="J42" i="4"/>
  <c r="I42" i="4"/>
  <c r="K41" i="4"/>
  <c r="J41" i="4"/>
  <c r="I41" i="4"/>
  <c r="K40" i="4"/>
  <c r="J40" i="4"/>
  <c r="I40" i="4"/>
  <c r="K39" i="4"/>
  <c r="J39" i="4"/>
  <c r="I39" i="4"/>
  <c r="K38" i="4"/>
  <c r="J38" i="4"/>
  <c r="I38" i="4"/>
  <c r="K37" i="4"/>
  <c r="J37" i="4"/>
  <c r="I37" i="4"/>
  <c r="K36" i="4"/>
  <c r="J36" i="4"/>
  <c r="I36" i="4"/>
  <c r="K33" i="4"/>
  <c r="J33" i="4"/>
  <c r="I33" i="4"/>
  <c r="K32" i="4"/>
  <c r="J32" i="4"/>
  <c r="I32" i="4"/>
  <c r="K31" i="4"/>
  <c r="J31" i="4"/>
  <c r="I31" i="4"/>
  <c r="K30" i="4"/>
  <c r="J30" i="4"/>
  <c r="I30" i="4"/>
  <c r="K29" i="4"/>
  <c r="J29" i="4"/>
  <c r="I29" i="4"/>
  <c r="K28" i="4"/>
  <c r="J28" i="4"/>
  <c r="I28" i="4"/>
  <c r="K27" i="4"/>
  <c r="J27" i="4"/>
  <c r="C27" i="4"/>
  <c r="K26" i="4"/>
  <c r="J26" i="4"/>
  <c r="I26" i="4"/>
  <c r="K24" i="4"/>
  <c r="J24" i="4"/>
  <c r="I24" i="4"/>
  <c r="K23" i="4"/>
  <c r="J23" i="4"/>
  <c r="I23" i="4"/>
  <c r="K22" i="4"/>
  <c r="J22" i="4"/>
  <c r="I22" i="4"/>
  <c r="K20" i="4"/>
  <c r="J20" i="4"/>
  <c r="I20" i="4"/>
  <c r="K18" i="4"/>
  <c r="J18" i="4"/>
  <c r="I18" i="4"/>
  <c r="K17" i="4"/>
  <c r="J17" i="4"/>
  <c r="I17" i="4"/>
  <c r="K16" i="4"/>
  <c r="J16" i="4"/>
  <c r="I16" i="4"/>
  <c r="K15" i="4"/>
  <c r="J15" i="4"/>
  <c r="I15" i="4"/>
  <c r="K14" i="4"/>
  <c r="J14" i="4"/>
  <c r="I14" i="4"/>
  <c r="K13" i="4"/>
  <c r="J13" i="4"/>
  <c r="I13" i="4"/>
  <c r="K12" i="4"/>
  <c r="J12" i="4"/>
  <c r="I12" i="4"/>
  <c r="K11" i="4"/>
  <c r="J11" i="4"/>
  <c r="I11" i="4"/>
  <c r="K10" i="4"/>
  <c r="J10" i="4"/>
  <c r="I10" i="4"/>
  <c r="K7" i="4"/>
  <c r="J7" i="4"/>
  <c r="J6" i="4" s="1"/>
  <c r="I7" i="4"/>
  <c r="L44" i="4" l="1"/>
  <c r="L72" i="4"/>
  <c r="L13" i="4"/>
  <c r="L11" i="4"/>
  <c r="L64" i="4"/>
  <c r="L7" i="4"/>
  <c r="L6" i="4" s="1"/>
  <c r="C9" i="2" s="1"/>
  <c r="L28" i="4"/>
  <c r="L79" i="4"/>
  <c r="L84" i="4"/>
  <c r="L85" i="4"/>
  <c r="L55" i="4"/>
  <c r="L49" i="4"/>
  <c r="L70" i="4"/>
  <c r="K60" i="4"/>
  <c r="L60" i="4" s="1"/>
  <c r="C16" i="2" s="1"/>
  <c r="L74" i="4"/>
  <c r="L76" i="4"/>
  <c r="L38" i="4"/>
  <c r="L66" i="4"/>
  <c r="J60" i="4"/>
  <c r="L68" i="4"/>
  <c r="L50" i="4"/>
  <c r="L62" i="4"/>
  <c r="L29" i="4"/>
  <c r="L31" i="4"/>
  <c r="L24" i="4"/>
  <c r="L10" i="4"/>
  <c r="L18" i="4"/>
  <c r="K6" i="4"/>
  <c r="L14" i="4"/>
  <c r="L15" i="4"/>
  <c r="L16" i="4"/>
  <c r="L17" i="4"/>
  <c r="L22" i="4"/>
  <c r="L33" i="4"/>
  <c r="L26" i="4"/>
  <c r="L30" i="4"/>
  <c r="L32" i="4"/>
  <c r="J25" i="4"/>
  <c r="L52" i="4"/>
  <c r="L58" i="4"/>
  <c r="L53" i="4"/>
  <c r="L59" i="4"/>
  <c r="L47" i="4"/>
  <c r="L54" i="4"/>
  <c r="L42" i="4"/>
  <c r="L48" i="4"/>
  <c r="L45" i="4"/>
  <c r="L39" i="4"/>
  <c r="L41" i="4"/>
  <c r="L56" i="4"/>
  <c r="L46" i="4"/>
  <c r="L40" i="4"/>
  <c r="J35" i="4"/>
  <c r="L36" i="4"/>
  <c r="L43" i="4"/>
  <c r="L51" i="4"/>
  <c r="L37" i="4"/>
  <c r="L57" i="4"/>
  <c r="L63" i="4"/>
  <c r="L69" i="4"/>
  <c r="L71" i="4"/>
  <c r="L77" i="4"/>
  <c r="L73" i="4"/>
  <c r="L67" i="4"/>
  <c r="L75" i="4"/>
  <c r="L65" i="4"/>
  <c r="L83" i="4"/>
  <c r="K78" i="4"/>
  <c r="L86" i="4"/>
  <c r="L80" i="4"/>
  <c r="L82" i="4"/>
  <c r="L87" i="4"/>
  <c r="J78" i="4"/>
  <c r="J9" i="4"/>
  <c r="L12" i="4"/>
  <c r="L23" i="4"/>
  <c r="L20" i="4"/>
  <c r="L27" i="4"/>
  <c r="K25" i="4"/>
  <c r="K9" i="4"/>
  <c r="L81" i="4"/>
  <c r="I27" i="4"/>
  <c r="K35" i="4"/>
  <c r="L61" i="4"/>
  <c r="L78" i="4" l="1"/>
  <c r="C17" i="2" s="1"/>
  <c r="J34" i="4"/>
  <c r="L25" i="4"/>
  <c r="C13" i="2" s="1"/>
  <c r="L9" i="4"/>
  <c r="C11" i="2" s="1"/>
  <c r="K34" i="4"/>
  <c r="L35" i="4"/>
  <c r="C15" i="2" s="1"/>
  <c r="K21" i="4" l="1"/>
  <c r="J21" i="4"/>
  <c r="J19" i="4" s="1"/>
  <c r="J8" i="4" s="1"/>
  <c r="J89" i="4" s="1"/>
  <c r="L34" i="4"/>
  <c r="K10" i="2"/>
  <c r="K11" i="2"/>
  <c r="K12" i="2"/>
  <c r="K13" i="2"/>
  <c r="K14" i="2"/>
  <c r="K15" i="2"/>
  <c r="K16" i="2"/>
  <c r="K17" i="2"/>
  <c r="I21" i="4" l="1"/>
  <c r="L21" i="4"/>
  <c r="K19" i="4"/>
  <c r="K9" i="2"/>
  <c r="L19" i="4" l="1"/>
  <c r="C12" i="2" s="1"/>
  <c r="K8" i="4"/>
  <c r="L8" i="4" l="1"/>
  <c r="K89" i="4"/>
  <c r="L89" i="4" s="1"/>
  <c r="E17" i="2"/>
  <c r="I17" i="2"/>
  <c r="G17" i="2"/>
  <c r="I15" i="2"/>
  <c r="G15" i="2"/>
  <c r="E15" i="2"/>
  <c r="I16" i="2"/>
  <c r="G16" i="2"/>
  <c r="E16" i="2"/>
  <c r="P94" i="4" l="1"/>
  <c r="P95" i="4" s="1"/>
  <c r="M48" i="4"/>
  <c r="M38" i="4"/>
  <c r="M15" i="4"/>
  <c r="M27" i="4"/>
  <c r="M83" i="4"/>
  <c r="M82" i="4"/>
  <c r="M44" i="4"/>
  <c r="M81" i="4"/>
  <c r="M54" i="4"/>
  <c r="M11" i="4"/>
  <c r="M37" i="4"/>
  <c r="M89" i="4"/>
  <c r="M43" i="4"/>
  <c r="M87" i="4"/>
  <c r="M41" i="4"/>
  <c r="M28" i="4"/>
  <c r="M49" i="4"/>
  <c r="M23" i="4"/>
  <c r="M66" i="4"/>
  <c r="M47" i="4"/>
  <c r="M57" i="4"/>
  <c r="M68" i="4"/>
  <c r="M72" i="4"/>
  <c r="M59" i="4"/>
  <c r="M42" i="4"/>
  <c r="M69" i="4"/>
  <c r="M86" i="4"/>
  <c r="M63" i="4"/>
  <c r="M84" i="4"/>
  <c r="M65" i="4"/>
  <c r="M60" i="4"/>
  <c r="M73" i="4"/>
  <c r="M34" i="4"/>
  <c r="M80" i="4"/>
  <c r="M17" i="4"/>
  <c r="M31" i="4"/>
  <c r="M62" i="4"/>
  <c r="M13" i="4"/>
  <c r="M16" i="4"/>
  <c r="M7" i="4"/>
  <c r="M56" i="4"/>
  <c r="M74" i="4"/>
  <c r="M29" i="4"/>
  <c r="M30" i="4"/>
  <c r="M40" i="4"/>
  <c r="M77" i="4"/>
  <c r="M25" i="4"/>
  <c r="M70" i="4"/>
  <c r="M61" i="4"/>
  <c r="M10" i="4"/>
  <c r="M55" i="4"/>
  <c r="M21" i="4"/>
  <c r="M52" i="4"/>
  <c r="M71" i="4"/>
  <c r="M85" i="4"/>
  <c r="M58" i="4"/>
  <c r="M50" i="4"/>
  <c r="M75" i="4"/>
  <c r="M24" i="4"/>
  <c r="M33" i="4"/>
  <c r="M64" i="4"/>
  <c r="M22" i="4"/>
  <c r="M76" i="4"/>
  <c r="M36" i="4"/>
  <c r="M18" i="4"/>
  <c r="M35" i="4"/>
  <c r="M46" i="4"/>
  <c r="M53" i="4"/>
  <c r="M12" i="4"/>
  <c r="M14" i="4"/>
  <c r="M78" i="4"/>
  <c r="M26" i="4"/>
  <c r="Q89" i="4"/>
  <c r="M51" i="4"/>
  <c r="M45" i="4"/>
  <c r="M32" i="4"/>
  <c r="M79" i="4"/>
  <c r="M39" i="4"/>
  <c r="M20" i="4"/>
  <c r="M67" i="4"/>
  <c r="E9" i="2"/>
  <c r="I9" i="2"/>
  <c r="G9" i="2"/>
  <c r="E11" i="2" l="1"/>
  <c r="C18" i="2" l="1"/>
  <c r="D15" i="2" s="1"/>
  <c r="I11" i="2"/>
  <c r="G11" i="2"/>
  <c r="G13" i="2"/>
  <c r="I13" i="2"/>
  <c r="E13" i="2"/>
  <c r="I12" i="2"/>
  <c r="E12" i="2"/>
  <c r="G12" i="2"/>
  <c r="E18" i="2" l="1"/>
  <c r="F18" i="2" s="1"/>
  <c r="D16" i="2"/>
  <c r="D9" i="2"/>
  <c r="D17" i="2"/>
  <c r="G18" i="2"/>
  <c r="H18" i="2" s="1"/>
  <c r="I18" i="2"/>
  <c r="J18" i="2" s="1"/>
  <c r="D13" i="2"/>
  <c r="D12" i="2"/>
  <c r="D11" i="2"/>
  <c r="K18" i="2" l="1"/>
  <c r="D18" i="2"/>
</calcChain>
</file>

<file path=xl/sharedStrings.xml><?xml version="1.0" encoding="utf-8"?>
<sst xmlns="http://schemas.openxmlformats.org/spreadsheetml/2006/main" count="430" uniqueCount="246">
  <si>
    <t>Obra</t>
  </si>
  <si>
    <t>Bancos</t>
  </si>
  <si>
    <t>B.D.I.</t>
  </si>
  <si>
    <t>Encargos Sociais</t>
  </si>
  <si>
    <t xml:space="preserve">SINAPI - 12/2025 - Rio Grande do Sul
SBC - 02/2026 - Rio Grande do Sul
ORSE - 11/2025 - Sergipe
</t>
  </si>
  <si>
    <t>20,43%</t>
  </si>
  <si>
    <t>Não Desonerado: embutido nos preços unitário dos insumos de mão de obra, de acordo com as bases.</t>
  </si>
  <si>
    <t>Item</t>
  </si>
  <si>
    <t>Código</t>
  </si>
  <si>
    <t>Banco</t>
  </si>
  <si>
    <t>Descrição</t>
  </si>
  <si>
    <t>Und</t>
  </si>
  <si>
    <t>Quant.</t>
  </si>
  <si>
    <t>Valor Unit com BDI</t>
  </si>
  <si>
    <t>Total</t>
  </si>
  <si>
    <t>Peso (%)</t>
  </si>
  <si>
    <t>M. O.</t>
  </si>
  <si>
    <t>MAT.</t>
  </si>
  <si>
    <t xml:space="preserve"> 1 </t>
  </si>
  <si>
    <t>SERVIÇOS INICIAIS</t>
  </si>
  <si>
    <t xml:space="preserve"> 1.1 </t>
  </si>
  <si>
    <t xml:space="preserve"> 103689 </t>
  </si>
  <si>
    <t>SINAPI</t>
  </si>
  <si>
    <t>FORNECIMENTO E INSTALAÇÃO DE PLACA DE OBRA COM CHAPA GALVANIZADA E ESTRUTURA DE MADEIRA. AF_03/2022_PS</t>
  </si>
  <si>
    <t>m²</t>
  </si>
  <si>
    <t xml:space="preserve"> 2 </t>
  </si>
  <si>
    <t>QUADRA</t>
  </si>
  <si>
    <t xml:space="preserve"> 2.1 </t>
  </si>
  <si>
    <t>QUDRA - PISO</t>
  </si>
  <si>
    <t xml:space="preserve"> 2.1.1 </t>
  </si>
  <si>
    <t xml:space="preserve"> 97086 </t>
  </si>
  <si>
    <t xml:space="preserve"> 040624 </t>
  </si>
  <si>
    <t>SBC</t>
  </si>
  <si>
    <t>CONCRETO USINADO 25MPA PARA ESTRUTURA LANCAMENTO MECANICO</t>
  </si>
  <si>
    <t>m³</t>
  </si>
  <si>
    <t xml:space="preserve"> 103673 </t>
  </si>
  <si>
    <t>LANÇAMENTO COM USO DE BOMBA, ADENSAMENTO E ACABAMENTO DE CONCRETO EM ESTRUTURAS. AF_02/2022</t>
  </si>
  <si>
    <t xml:space="preserve"> 97097 </t>
  </si>
  <si>
    <t>ACABAMENTO POLIDO PARA PISO DE CONCRETO ARMADO OU LAJE SOBRE SOLO DE ALTA RESISTÊNCIA. AF_09/2021</t>
  </si>
  <si>
    <t xml:space="preserve"> 160084 </t>
  </si>
  <si>
    <t>JUNTA DILATACAO PLASTICA PARA PISO DE ALTA RESISTENCIA</t>
  </si>
  <si>
    <t>M</t>
  </si>
  <si>
    <t xml:space="preserve"> 74022/030 </t>
  </si>
  <si>
    <t>ENSAIO DE RESISTENCIA A COMPRESSAO SIMPLES - CONCRETO</t>
  </si>
  <si>
    <t>UN</t>
  </si>
  <si>
    <t xml:space="preserve"> 74022/058 </t>
  </si>
  <si>
    <t>ENSAIO DE ABATIMENTO DO TRONCO DE CONE</t>
  </si>
  <si>
    <t xml:space="preserve"> 92799 </t>
  </si>
  <si>
    <t>KG</t>
  </si>
  <si>
    <t xml:space="preserve"> 2.2 </t>
  </si>
  <si>
    <t xml:space="preserve"> 2.2.1 </t>
  </si>
  <si>
    <t xml:space="preserve"> 88316 </t>
  </si>
  <si>
    <t>H</t>
  </si>
  <si>
    <t xml:space="preserve"> 88309 </t>
  </si>
  <si>
    <t xml:space="preserve"> 008272 </t>
  </si>
  <si>
    <t xml:space="preserve"> 00044671 </t>
  </si>
  <si>
    <t>RESINA AUTONIVELANTE A BASE DE POLIURETANO BICOMPONENTE FLEXIVEL</t>
  </si>
  <si>
    <t xml:space="preserve"> 102505 </t>
  </si>
  <si>
    <t xml:space="preserve"> 3 </t>
  </si>
  <si>
    <t>PINTURA ARQUIBANCADAS E PAREDES</t>
  </si>
  <si>
    <t xml:space="preserve"> 3.1 </t>
  </si>
  <si>
    <t xml:space="preserve"> 99814 </t>
  </si>
  <si>
    <t>LIMPEZA DE SUPERFÍCIE PISO OU PAREDE COM JATO DE ALTA PRESSÃO. AF_10/2025</t>
  </si>
  <si>
    <t xml:space="preserve"> 88476 </t>
  </si>
  <si>
    <t xml:space="preserve"> 104638 </t>
  </si>
  <si>
    <t xml:space="preserve"> 102804 </t>
  </si>
  <si>
    <t xml:space="preserve"> 88489 </t>
  </si>
  <si>
    <t>PINTURA LÁTEX ACRÍLICA PREMIUM, APLICAÇÃO MANUAL EM PAREDES, DUAS DEMÃOS. AF_04/2023</t>
  </si>
  <si>
    <t>TOTAL</t>
  </si>
  <si>
    <t>QUADRA - REASSENTAMENTO DE PISO MODULAR E COLOCAÇÃO DE MANTA</t>
  </si>
  <si>
    <t>ITEM</t>
  </si>
  <si>
    <t>DESCRIÇÃO</t>
  </si>
  <si>
    <t xml:space="preserve">VALOR DOS  </t>
  </si>
  <si>
    <t>PESO</t>
  </si>
  <si>
    <t>EXECUTADO</t>
  </si>
  <si>
    <t>1ª Mês</t>
  </si>
  <si>
    <t>2ª Mês</t>
  </si>
  <si>
    <t>3ª Mês</t>
  </si>
  <si>
    <t>SERVIÇOS (R$)</t>
  </si>
  <si>
    <t>%</t>
  </si>
  <si>
    <t>SIMPL.%</t>
  </si>
  <si>
    <t xml:space="preserve"> %</t>
  </si>
  <si>
    <t>3.</t>
  </si>
  <si>
    <r>
      <t xml:space="preserve">PROJETO: </t>
    </r>
    <r>
      <rPr>
        <sz val="10"/>
        <rFont val="Arial"/>
        <family val="2"/>
      </rPr>
      <t>Reforma quadra Ginásio Municpal</t>
    </r>
  </si>
  <si>
    <r>
      <rPr>
        <b/>
        <sz val="10"/>
        <rFont val="Arial"/>
        <family val="2"/>
      </rPr>
      <t xml:space="preserve">OBRA: </t>
    </r>
    <r>
      <rPr>
        <sz val="10"/>
        <rFont val="Arial"/>
        <family val="2"/>
      </rPr>
      <t xml:space="preserve">Reforma/construção de novo piso para a quadra do poliesportivo Municipal (Ginásio Wilson M. Mânica), contrapiso em concreto usinado, polimento de piso e instalação de piso modular entre outros serviços. </t>
    </r>
  </si>
  <si>
    <r>
      <t xml:space="preserve">LOCALIZAÇÃO: </t>
    </r>
    <r>
      <rPr>
        <sz val="10"/>
        <rFont val="Verdana"/>
        <family val="2"/>
      </rPr>
      <t>Av Gétulio Vargas, Bairro Assis Brasil, Ijuí-RS</t>
    </r>
  </si>
  <si>
    <t>2.1</t>
  </si>
  <si>
    <t>2.2</t>
  </si>
  <si>
    <t>PINTURA OU ADECIVO DE DEMARCAÇÃO DE QUADRA POLIESPORTIVA COM BORRACHA CLORADA, E = 5 CM, APLICAÇÃO MANUAL. AF_05/2021</t>
  </si>
  <si>
    <t xml:space="preserve"> 3.2</t>
  </si>
  <si>
    <t xml:space="preserve"> 3.3</t>
  </si>
  <si>
    <t xml:space="preserve"> 3.4</t>
  </si>
  <si>
    <t xml:space="preserve"> 3.5</t>
  </si>
  <si>
    <t xml:space="preserve"> 3.6</t>
  </si>
  <si>
    <t>RETIRADA E RECOLOCAÇÃO DE CADEIRA PARA REALIZAÇÃO DE PINTURA</t>
  </si>
  <si>
    <t>CONTRAPISO COM ARGAMASSA AUTONIVELANTE, APLICADO SOBRE LAJE, ADERIDO, ESPESSURA 2CM. AF_07/2021 (CORREÇÃO D DEGRAUS E ARQUIBANCADA)</t>
  </si>
  <si>
    <t xml:space="preserve"> 100742 </t>
  </si>
  <si>
    <t>PINTURA COM TINTA ALQUÍDICA DE ACABAMENTO (ESMALTE SINTÉTICO ACETINADO) APLICADA A ROLO OU PINCEL SOBRE SUPERFÍCIES METÁLICAS (EXCETO PERFIL) EXECUTADO EM OBRA (POR DEMÃO). AF_01/2020</t>
  </si>
  <si>
    <t>M²</t>
  </si>
  <si>
    <t xml:space="preserve"> 4 </t>
  </si>
  <si>
    <t>REFORMA BANHEIROS</t>
  </si>
  <si>
    <t xml:space="preserve"> 4.1 </t>
  </si>
  <si>
    <t>MASCULINO</t>
  </si>
  <si>
    <t xml:space="preserve"> 4.1.1 </t>
  </si>
  <si>
    <t xml:space="preserve"> 97644 </t>
  </si>
  <si>
    <t xml:space="preserve"> 4.1.2 </t>
  </si>
  <si>
    <t xml:space="preserve"> 91338 </t>
  </si>
  <si>
    <t>PORTA DE ALUMÍNIO DE ABRIR COM LAMBRI, COM GUARNIÇÃO, FIXAÇÃO COM PARAFUSOS - FORNECIMENTO E INSTALAÇÃO. AF_12/2019</t>
  </si>
  <si>
    <t xml:space="preserve"> 4.1.3 </t>
  </si>
  <si>
    <t xml:space="preserve"> 91341 </t>
  </si>
  <si>
    <t xml:space="preserve"> 97666 </t>
  </si>
  <si>
    <t>REMOÇÃO DE SANITÁRIOS, DE FORMA MANUAL, SEM REAPROVEITAMENTO. AF_09/2023</t>
  </si>
  <si>
    <t xml:space="preserve"> 100858 </t>
  </si>
  <si>
    <t>MICTÓRIO SIFONADO LOUÇA BRANCA - PADRÃO MÉDIO - FORNECIMENTO E INSTALAÇÃO. AF_01/2020</t>
  </si>
  <si>
    <t xml:space="preserve"> 100856 </t>
  </si>
  <si>
    <t>MANOPLA E CANOPLA CROMADA - FORNECIMENTO E INSTALAÇÃO. AF_01/2020</t>
  </si>
  <si>
    <t xml:space="preserve"> 86895 </t>
  </si>
  <si>
    <t>BANCADA DE GRANITO CINZA POLIDO, DE 0,50 X 0,60 M, PARA LAVATÓRIO - FORNECIMENTO E INSTALAÇÃO. AF_01/2020</t>
  </si>
  <si>
    <t xml:space="preserve"> 86901 </t>
  </si>
  <si>
    <t>CUBA DE EMBUTIR OVAL EM LOUÇA BRANCA, 35 X 50CM OU EQUIVALENTE - FORNECIMENTO E INSTALAÇÃO. AF_01/2020</t>
  </si>
  <si>
    <t xml:space="preserve"> 100853 </t>
  </si>
  <si>
    <t>TORNEIRA CROMADA DE MESA PARA LAVATORIO, TIPO MONOCOMANDO. AF_01/2020</t>
  </si>
  <si>
    <t xml:space="preserve"> 86883 </t>
  </si>
  <si>
    <t>SIFÃO DO TIPO FLEXÍVEL EM PVC 1 X 1.1/2 - FORNECIMENTO E INSTALAÇÃO. AF_01/2020</t>
  </si>
  <si>
    <t xml:space="preserve"> 3264 </t>
  </si>
  <si>
    <t>ORSE</t>
  </si>
  <si>
    <t>Remoção de caixa de descarga de sobrepor</t>
  </si>
  <si>
    <t xml:space="preserve"> 2052 </t>
  </si>
  <si>
    <t>Caixa de descarga de sobrepor completa akros ou similar</t>
  </si>
  <si>
    <t xml:space="preserve"> 100849 </t>
  </si>
  <si>
    <t>ASSENTO SANITÁRIO C/ TAMPA CONVENCIONAL - FORNECIMENTO E INSTALACAO. AF_01/2020</t>
  </si>
  <si>
    <t xml:space="preserve"> 4.1.14 </t>
  </si>
  <si>
    <t xml:space="preserve"> 98685 </t>
  </si>
  <si>
    <t>RODAPÉ EM GRANITO, ALTURA 10 CM. AF_09/2020</t>
  </si>
  <si>
    <t xml:space="preserve"> 4.1.15 </t>
  </si>
  <si>
    <t xml:space="preserve"> 102146 </t>
  </si>
  <si>
    <t>ESPELHO CRISTAL, ESPESSURA 4 MM, SEM MOLDURA, ADERIDO COM ADESIVO FIXA ESPELHO E FITA DUPLA-FACE. AF_11/2025</t>
  </si>
  <si>
    <t xml:space="preserve"> 4.1.16 </t>
  </si>
  <si>
    <t xml:space="preserve"> 190429 </t>
  </si>
  <si>
    <t>BANCADA EM GRANITO CINZA ANDORINHA</t>
  </si>
  <si>
    <t xml:space="preserve"> 4.1.17 </t>
  </si>
  <si>
    <t xml:space="preserve"> 4.1.18 </t>
  </si>
  <si>
    <t xml:space="preserve"> 96114 </t>
  </si>
  <si>
    <t>FORRO EM DRYWALL, PARA AMBIENTES COMERCIAIS, INCLUSIVE ESTRUTURA BIRECIONAL DE FIXAÇÃO. AF_08/2023_PS</t>
  </si>
  <si>
    <t xml:space="preserve"> 4.1.19 </t>
  </si>
  <si>
    <t xml:space="preserve"> 88496 </t>
  </si>
  <si>
    <t>EMASSAMENTO COM MASSA LÁTEX, APLICAÇÃO EM TETO, DUAS DEMÃOS, LIXAMENTO MANUAL. AF_04/2023</t>
  </si>
  <si>
    <t xml:space="preserve"> 4.1.20 </t>
  </si>
  <si>
    <t xml:space="preserve"> 88488 </t>
  </si>
  <si>
    <t>PINTURA LÁTEX ACRÍLICA PREMIUM, APLICAÇÃO MANUAL EM TETO, DUAS DEMÃOS. AF_04/2023</t>
  </si>
  <si>
    <t xml:space="preserve"> 4.1.21 </t>
  </si>
  <si>
    <t xml:space="preserve"> 103787 </t>
  </si>
  <si>
    <t>LUMINÁRIA TIPO PLAFON QUADRADA, DE EMBUTIR, COM LED DE 18 W - FORNECIMENTO E INSTALAÇÃO. AF_09/2024</t>
  </si>
  <si>
    <t xml:space="preserve"> 4.1.22 </t>
  </si>
  <si>
    <t xml:space="preserve"> 96368 </t>
  </si>
  <si>
    <t>PAREDE COM SISTEMA EM CHAPAS DE GESSO PARA DRYWALL, USO INTERNO COM DUAS FACES DUPLAS E ESTRUTURA METÁLICA COM GUIAS DUPLAS, SEM VÃOS. AF_07/2023_PS</t>
  </si>
  <si>
    <t xml:space="preserve"> 4.1.23 </t>
  </si>
  <si>
    <t xml:space="preserve"> 87273 </t>
  </si>
  <si>
    <t>REVESTIMENTO CERÂMICO PARA PAREDES INTERNAS COM PLACAS TIPO ESMALTADA DE DIMENSÕES 33X45 CM APLICADAS NA ALTURA INTEIRA DAS PAREDES. AF_02/2023_PE</t>
  </si>
  <si>
    <t>un</t>
  </si>
  <si>
    <t>4.2</t>
  </si>
  <si>
    <t>FEMENINO</t>
  </si>
  <si>
    <t xml:space="preserve"> 4.2.1 </t>
  </si>
  <si>
    <t xml:space="preserve"> 4.2.2</t>
  </si>
  <si>
    <t xml:space="preserve"> 4.2.3</t>
  </si>
  <si>
    <t xml:space="preserve"> 4.2.4</t>
  </si>
  <si>
    <t xml:space="preserve"> 4.2.5</t>
  </si>
  <si>
    <t xml:space="preserve"> 4.2.6</t>
  </si>
  <si>
    <t xml:space="preserve"> 4.2.7</t>
  </si>
  <si>
    <t xml:space="preserve"> 4.2.8</t>
  </si>
  <si>
    <t xml:space="preserve"> 4.2.9</t>
  </si>
  <si>
    <t xml:space="preserve"> 4.2.10</t>
  </si>
  <si>
    <t xml:space="preserve"> 4.2.11</t>
  </si>
  <si>
    <t xml:space="preserve"> 4.2.13</t>
  </si>
  <si>
    <t xml:space="preserve"> 4.2.14</t>
  </si>
  <si>
    <t xml:space="preserve"> 4.2.15</t>
  </si>
  <si>
    <t xml:space="preserve"> 4.2.16</t>
  </si>
  <si>
    <t xml:space="preserve"> 4.2.17</t>
  </si>
  <si>
    <t xml:space="preserve"> 4.2.18</t>
  </si>
  <si>
    <t xml:space="preserve"> 91993 </t>
  </si>
  <si>
    <t>TOMADA ALTA DE EMBUTIR (1 MÓDULO), 2P+T 20 A, INCLUINDO SUPORTE E PLACA - FORNECIMENTO E INSTALAÇÃO. AF_03/2023</t>
  </si>
  <si>
    <t xml:space="preserve"> 86888 </t>
  </si>
  <si>
    <t>VASO SANITÁRIO SIFONADO COM CAIXA ACOPLADA LOUÇA BRANCA - FORNECIMENTO E INSTALAÇÃO. AF_01/2020</t>
  </si>
  <si>
    <t xml:space="preserve"> 7611 </t>
  </si>
  <si>
    <t>Porta-papel higiênico, linha Domus, ref. 102 C40, da Meber ou similar</t>
  </si>
  <si>
    <t xml:space="preserve"> 88267 </t>
  </si>
  <si>
    <t xml:space="preserve"> 4.1.4</t>
  </si>
  <si>
    <t xml:space="preserve"> 4.1.5</t>
  </si>
  <si>
    <t xml:space="preserve"> 4.1.6</t>
  </si>
  <si>
    <t xml:space="preserve"> 4.1.7</t>
  </si>
  <si>
    <t xml:space="preserve"> 4.1.8</t>
  </si>
  <si>
    <t xml:space="preserve"> 4.1.9</t>
  </si>
  <si>
    <t xml:space="preserve"> 4.1.10</t>
  </si>
  <si>
    <t xml:space="preserve"> 4.1.11</t>
  </si>
  <si>
    <t xml:space="preserve"> 4.1.12</t>
  </si>
  <si>
    <t xml:space="preserve"> 4.1.13</t>
  </si>
  <si>
    <t xml:space="preserve"> 4.1.24</t>
  </si>
  <si>
    <t>ENCANADOR OU BOMBEIRO HIDRÁULICO COM ENCARGOS COMPLEMENTARES (DESENTUPIR VASOS, CANOS E CONSERTO REDE HIDRAULICA)</t>
  </si>
  <si>
    <t xml:space="preserve"> 97646 </t>
  </si>
  <si>
    <t>REMOÇÃO DE VIDRO, EM FACHADAS DE VIDRO, DE FORMA MECANIZADA, COM USO DE PLATAFORMA ELEVATÓRIA, SEM REAPROVEITAMENTO. AF_09/2023</t>
  </si>
  <si>
    <t xml:space="preserve"> 102162 </t>
  </si>
  <si>
    <t>INSTALAÇÃO DE VIDRO LISO INCOLOR, E = 4 MM, EM ESQUADRIA DE ALUMÍNIO OU PVC, FIXADO COM BAGUETE. AF_11/2025</t>
  </si>
  <si>
    <t xml:space="preserve"> 054650 </t>
  </si>
  <si>
    <t>5.1</t>
  </si>
  <si>
    <t>5.2</t>
  </si>
  <si>
    <t>5.3</t>
  </si>
  <si>
    <t xml:space="preserve">REPARO E CONSERTO COM GRAMPEAMENTO DE FISSURA </t>
  </si>
  <si>
    <t>FUNDO SELADOR ACRÍLICO, APLICAÇÃO EM PAREDE, UMA DEMÃO. AF_04/2023</t>
  </si>
  <si>
    <t>5.4</t>
  </si>
  <si>
    <t>5.5</t>
  </si>
  <si>
    <t>5.6</t>
  </si>
  <si>
    <t>PORTA EM ALUMÍNIO DE ABRIR TIPO VENEZIANA COM GUARNIÇÃO (FECHADURA ABERTO/OCUPADO), FIXAÇÃO COM PARAFUSOS - FORNECIMENTO E INSTALAÇÃO. AF_10/2025</t>
  </si>
  <si>
    <t>4.</t>
  </si>
  <si>
    <t>4.1</t>
  </si>
  <si>
    <t>5.7</t>
  </si>
  <si>
    <t>5.8</t>
  </si>
  <si>
    <t>5.9</t>
  </si>
  <si>
    <t>REFORMA QUADRA E BANHEIROS DO GINÁSIO MUNICIPAL</t>
  </si>
  <si>
    <t>CORREDORES DE ACESSO (entrada lateral e fundos)</t>
  </si>
  <si>
    <t>PINTURA DE PISO COM TINTA ACRÍLICA, APLICAÇÃO MECÂNICA OU MANUALMENTE, 2 DEMÃOS, INCLUSO FUNDO PREPARADOR. AF_05/2021</t>
  </si>
  <si>
    <t xml:space="preserve"> 3.7</t>
  </si>
  <si>
    <t xml:space="preserve"> 3.8</t>
  </si>
  <si>
    <t>PINTURA OU ADECIVO OU PINTURA BRILHANTE DE DEMARCAÇÃO DE SAÍDAS DE EMERGÊNCIA E DEGRAUS, DUAS DEMÃOS, APLICAÇÃO MANUAL. AF_05/2021</t>
  </si>
  <si>
    <t>GRELHA EM CANTONEIRA PARA CAIXA AREIA P/AP50x50x60cm</t>
  </si>
  <si>
    <t>REMOÇÃO DE PORTAS E GUARNIÇÕES, DE FORMA MANUAL, SEM REAPROVEITAMENTO. AF_09/2023</t>
  </si>
  <si>
    <t>DEMOLIÇÃO E CARGA DE PISO DE MADEIRA</t>
  </si>
  <si>
    <t>CORTE E DOBRA DE AÇO CA-60, DIÂMETRO DE 4,2 MM. AF_06/2022 (MALHA 10X10CM)</t>
  </si>
  <si>
    <t>FABRICAÇÃO, MONTAGEM E DESMONTAGEM DE FORMA PARA RADIER, PISO DE CONCRETO OU LAJE, EM MADEIRA SERRADA, 4 UTILIZAÇÕES. AF_09/2021</t>
  </si>
  <si>
    <t xml:space="preserve"> 2.1.2</t>
  </si>
  <si>
    <t xml:space="preserve"> 2.1.3</t>
  </si>
  <si>
    <t xml:space="preserve"> 2.1.4</t>
  </si>
  <si>
    <t xml:space="preserve"> 2.1.5</t>
  </si>
  <si>
    <t xml:space="preserve"> 2.1.6</t>
  </si>
  <si>
    <t xml:space="preserve"> 2.1.7</t>
  </si>
  <si>
    <t xml:space="preserve"> 2.1.8</t>
  </si>
  <si>
    <t xml:space="preserve"> 2.1.9</t>
  </si>
  <si>
    <t xml:space="preserve">manta/lençol de polietileno PEBD, acústico, aluminizada em uma das fases, espessura 5,0mm, antirruído e propagação de fogo, densidade entre 20 a 30 Kg/m³, </t>
  </si>
  <si>
    <t>PROPRIA</t>
  </si>
  <si>
    <t>M2</t>
  </si>
  <si>
    <t xml:space="preserve">COLA PARA LAMINADO </t>
  </si>
  <si>
    <t>und</t>
  </si>
  <si>
    <t xml:space="preserve"> 2.2.2</t>
  </si>
  <si>
    <t xml:space="preserve"> 2.2.3</t>
  </si>
  <si>
    <t xml:space="preserve"> 2.2.4</t>
  </si>
  <si>
    <t xml:space="preserve"> 2.2.5</t>
  </si>
  <si>
    <t>REASSENTAMENTO DE PISO MODULAR 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</si>
</sst>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%"/>
    <numFmt numFmtId="165" formatCode="&quot;R$&quot;\ #,##0.00"/>
    <numFmt numFmtId="166" formatCode="&quot;R$&quot;#,##0.00_);[Red]\(&quot;R$&quot;#,##0.00\)"/>
  </numFmts>
  <fonts count="16" x14ac:knownFonts="1">
    <font>
      <sz val="11"/>
      <name val="Arial"/>
      <family val="1"/>
    </font>
    <font>
      <b/>
      <sz val="9.5"/>
      <name val="Arial"/>
      <family val="1"/>
    </font>
    <font>
      <sz val="9.5"/>
      <name val="Arial"/>
      <family val="1"/>
    </font>
    <font>
      <b/>
      <sz val="9.5"/>
      <color rgb="FF000000"/>
      <name val="Arial"/>
      <family val="1"/>
    </font>
    <font>
      <sz val="9.5"/>
      <color rgb="FF000000"/>
      <name val="Arial"/>
      <family val="1"/>
    </font>
    <font>
      <sz val="9.5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1"/>
    </font>
    <font>
      <b/>
      <sz val="10"/>
      <color rgb="FF000000"/>
      <name val="Arial"/>
      <family val="1"/>
    </font>
    <font>
      <sz val="8"/>
      <name val="Arial"/>
      <family val="1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8ECF6"/>
        <bgColor rgb="FFD8ECF6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DFF0D8"/>
        <bgColor rgb="FFDFF0D8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gray0625">
        <bgColor theme="0" tint="-0.14999847407452621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/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 style="medium">
        <color indexed="64"/>
      </bottom>
      <diagonal/>
    </border>
    <border>
      <left style="thin">
        <color rgb="FFCCCCCC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50">
    <xf numFmtId="0" fontId="0" fillId="0" borderId="0" xfId="0"/>
    <xf numFmtId="0" fontId="1" fillId="2" borderId="11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vertical="top" wrapText="1"/>
    </xf>
    <xf numFmtId="0" fontId="2" fillId="0" borderId="0" xfId="0" applyFont="1"/>
    <xf numFmtId="0" fontId="1" fillId="16" borderId="9" xfId="0" applyFont="1" applyFill="1" applyBorder="1" applyAlignment="1">
      <alignment horizontal="left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horizontal="center" vertical="center" wrapText="1"/>
    </xf>
    <xf numFmtId="165" fontId="3" fillId="9" borderId="2" xfId="0" applyNumberFormat="1" applyFont="1" applyFill="1" applyBorder="1" applyAlignment="1">
      <alignment horizontal="center" vertical="center" wrapText="1"/>
    </xf>
    <xf numFmtId="164" fontId="3" fillId="10" borderId="3" xfId="0" applyNumberFormat="1" applyFont="1" applyFill="1" applyBorder="1" applyAlignment="1">
      <alignment horizontal="center" vertical="center" wrapText="1"/>
    </xf>
    <xf numFmtId="0" fontId="4" fillId="11" borderId="26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vertical="center" wrapText="1"/>
    </xf>
    <xf numFmtId="0" fontId="4" fillId="12" borderId="18" xfId="0" applyFont="1" applyFill="1" applyBorder="1" applyAlignment="1">
      <alignment horizontal="center" vertical="center" wrapText="1"/>
    </xf>
    <xf numFmtId="165" fontId="4" fillId="14" borderId="18" xfId="0" applyNumberFormat="1" applyFont="1" applyFill="1" applyBorder="1" applyAlignment="1">
      <alignment horizontal="center" vertical="center" wrapText="1"/>
    </xf>
    <xf numFmtId="164" fontId="4" fillId="15" borderId="27" xfId="0" applyNumberFormat="1" applyFont="1" applyFill="1" applyBorder="1" applyAlignment="1">
      <alignment horizontal="center" vertical="center" wrapText="1"/>
    </xf>
    <xf numFmtId="165" fontId="3" fillId="7" borderId="2" xfId="0" applyNumberFormat="1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vertical="center" wrapText="1"/>
    </xf>
    <xf numFmtId="0" fontId="4" fillId="12" borderId="4" xfId="0" applyFont="1" applyFill="1" applyBorder="1" applyAlignment="1">
      <alignment horizontal="center" vertical="center" wrapText="1"/>
    </xf>
    <xf numFmtId="165" fontId="4" fillId="14" borderId="4" xfId="0" applyNumberFormat="1" applyFont="1" applyFill="1" applyBorder="1" applyAlignment="1">
      <alignment horizontal="center" vertical="center" wrapText="1"/>
    </xf>
    <xf numFmtId="164" fontId="4" fillId="15" borderId="15" xfId="0" applyNumberFormat="1" applyFont="1" applyFill="1" applyBorder="1" applyAlignment="1">
      <alignment horizontal="center" vertical="center" wrapText="1"/>
    </xf>
    <xf numFmtId="0" fontId="4" fillId="13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vertical="center" wrapText="1"/>
    </xf>
    <xf numFmtId="0" fontId="4" fillId="12" borderId="8" xfId="0" applyFont="1" applyFill="1" applyBorder="1" applyAlignment="1">
      <alignment horizontal="center" vertical="center" wrapText="1"/>
    </xf>
    <xf numFmtId="165" fontId="4" fillId="14" borderId="8" xfId="0" applyNumberFormat="1" applyFont="1" applyFill="1" applyBorder="1" applyAlignment="1">
      <alignment horizontal="center" vertical="center" wrapText="1"/>
    </xf>
    <xf numFmtId="164" fontId="4" fillId="15" borderId="17" xfId="0" applyNumberFormat="1" applyFont="1" applyFill="1" applyBorder="1" applyAlignment="1">
      <alignment horizontal="center" vertical="center" wrapText="1"/>
    </xf>
    <xf numFmtId="165" fontId="1" fillId="18" borderId="2" xfId="0" applyNumberFormat="1" applyFont="1" applyFill="1" applyBorder="1" applyAlignment="1">
      <alignment horizontal="center" vertical="center" wrapText="1"/>
    </xf>
    <xf numFmtId="10" fontId="1" fillId="18" borderId="3" xfId="0" applyNumberFormat="1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top" wrapText="1"/>
    </xf>
    <xf numFmtId="0" fontId="2" fillId="21" borderId="0" xfId="0" applyFont="1" applyFill="1" applyBorder="1" applyAlignment="1">
      <alignment horizontal="center" vertical="top" wrapText="1"/>
    </xf>
    <xf numFmtId="0" fontId="2" fillId="21" borderId="0" xfId="0" applyFont="1" applyFill="1" applyBorder="1" applyAlignment="1">
      <alignment vertical="top" wrapText="1"/>
    </xf>
    <xf numFmtId="0" fontId="2" fillId="21" borderId="10" xfId="0" applyFont="1" applyFill="1" applyBorder="1" applyAlignment="1">
      <alignment horizontal="center" vertical="top" wrapText="1"/>
    </xf>
    <xf numFmtId="0" fontId="2" fillId="20" borderId="0" xfId="0" applyFont="1" applyFill="1" applyBorder="1" applyAlignment="1">
      <alignment vertical="top" wrapText="1"/>
    </xf>
    <xf numFmtId="0" fontId="1" fillId="17" borderId="9" xfId="0" applyFont="1" applyFill="1" applyBorder="1" applyAlignment="1">
      <alignment horizontal="center" vertical="top" wrapText="1"/>
    </xf>
    <xf numFmtId="0" fontId="1" fillId="17" borderId="0" xfId="0" applyFont="1" applyFill="1" applyBorder="1" applyAlignment="1">
      <alignment horizontal="center" vertical="top" wrapText="1"/>
    </xf>
    <xf numFmtId="0" fontId="1" fillId="17" borderId="0" xfId="0" applyFont="1" applyFill="1" applyBorder="1" applyAlignment="1">
      <alignment vertical="top" wrapText="1"/>
    </xf>
    <xf numFmtId="0" fontId="1" fillId="17" borderId="10" xfId="0" applyFont="1" applyFill="1" applyBorder="1" applyAlignment="1">
      <alignment horizontal="center" vertical="top" wrapText="1"/>
    </xf>
    <xf numFmtId="0" fontId="2" fillId="0" borderId="0" xfId="0" applyFont="1" applyAlignment="1"/>
    <xf numFmtId="0" fontId="1" fillId="18" borderId="0" xfId="0" applyFont="1" applyFill="1" applyAlignment="1">
      <alignment horizontal="center" vertical="center" wrapText="1"/>
    </xf>
    <xf numFmtId="0" fontId="6" fillId="22" borderId="11" xfId="0" applyFont="1" applyFill="1" applyBorder="1"/>
    <xf numFmtId="2" fontId="6" fillId="22" borderId="12" xfId="1" applyNumberFormat="1" applyFont="1" applyFill="1" applyBorder="1"/>
    <xf numFmtId="2" fontId="6" fillId="22" borderId="12" xfId="1" applyNumberFormat="1" applyFont="1" applyFill="1" applyBorder="1" applyAlignment="1">
      <alignment horizontal="center"/>
    </xf>
    <xf numFmtId="0" fontId="6" fillId="22" borderId="12" xfId="0" applyFont="1" applyFill="1" applyBorder="1"/>
    <xf numFmtId="0" fontId="6" fillId="22" borderId="13" xfId="0" applyFont="1" applyFill="1" applyBorder="1"/>
    <xf numFmtId="0" fontId="6" fillId="23" borderId="0" xfId="0" applyFont="1" applyFill="1"/>
    <xf numFmtId="0" fontId="6" fillId="22" borderId="9" xfId="0" applyFont="1" applyFill="1" applyBorder="1"/>
    <xf numFmtId="2" fontId="6" fillId="22" borderId="0" xfId="1" applyNumberFormat="1" applyFont="1" applyFill="1" applyAlignment="1">
      <alignment horizontal="right"/>
    </xf>
    <xf numFmtId="0" fontId="6" fillId="22" borderId="0" xfId="0" applyFont="1" applyFill="1"/>
    <xf numFmtId="0" fontId="6" fillId="22" borderId="10" xfId="0" applyFont="1" applyFill="1" applyBorder="1"/>
    <xf numFmtId="2" fontId="8" fillId="22" borderId="0" xfId="1" applyNumberFormat="1" applyFont="1" applyFill="1"/>
    <xf numFmtId="2" fontId="6" fillId="22" borderId="0" xfId="1" applyNumberFormat="1" applyFont="1" applyFill="1"/>
    <xf numFmtId="2" fontId="6" fillId="22" borderId="0" xfId="1" applyNumberFormat="1" applyFont="1" applyFill="1" applyAlignment="1">
      <alignment horizontal="center"/>
    </xf>
    <xf numFmtId="2" fontId="9" fillId="24" borderId="12" xfId="1" applyNumberFormat="1" applyFont="1" applyFill="1" applyBorder="1" applyAlignment="1">
      <alignment horizontal="center"/>
    </xf>
    <xf numFmtId="2" fontId="9" fillId="24" borderId="12" xfId="1" applyNumberFormat="1" applyFont="1" applyFill="1" applyBorder="1" applyAlignment="1" applyProtection="1">
      <alignment horizontal="center"/>
      <protection locked="0"/>
    </xf>
    <xf numFmtId="2" fontId="9" fillId="24" borderId="13" xfId="1" applyNumberFormat="1" applyFont="1" applyFill="1" applyBorder="1" applyAlignment="1" applyProtection="1">
      <alignment horizontal="center"/>
      <protection locked="0"/>
    </xf>
    <xf numFmtId="0" fontId="12" fillId="23" borderId="0" xfId="0" applyFont="1" applyFill="1"/>
    <xf numFmtId="2" fontId="9" fillId="24" borderId="6" xfId="1" applyNumberFormat="1" applyFont="1" applyFill="1" applyBorder="1" applyAlignment="1">
      <alignment horizontal="center"/>
    </xf>
    <xf numFmtId="2" fontId="6" fillId="24" borderId="6" xfId="1" applyNumberFormat="1" applyFont="1" applyFill="1" applyBorder="1" applyAlignment="1">
      <alignment horizontal="center"/>
    </xf>
    <xf numFmtId="2" fontId="6" fillId="24" borderId="7" xfId="1" applyNumberFormat="1" applyFont="1" applyFill="1" applyBorder="1" applyAlignment="1">
      <alignment horizontal="center"/>
    </xf>
    <xf numFmtId="165" fontId="6" fillId="22" borderId="19" xfId="1" applyNumberFormat="1" applyFont="1" applyFill="1" applyBorder="1" applyAlignment="1">
      <alignment horizontal="left" vertical="center"/>
    </xf>
    <xf numFmtId="10" fontId="6" fillId="22" borderId="19" xfId="1" applyNumberFormat="1" applyFont="1" applyFill="1" applyBorder="1" applyAlignment="1">
      <alignment horizontal="center" vertical="center"/>
    </xf>
    <xf numFmtId="4" fontId="6" fillId="25" borderId="19" xfId="1" applyNumberFormat="1" applyFont="1" applyFill="1" applyBorder="1" applyAlignment="1" applyProtection="1">
      <alignment horizontal="center" vertical="center"/>
      <protection locked="0"/>
    </xf>
    <xf numFmtId="165" fontId="6" fillId="25" borderId="19" xfId="1" applyNumberFormat="1" applyFont="1" applyFill="1" applyBorder="1" applyAlignment="1">
      <alignment horizontal="center" vertical="center"/>
    </xf>
    <xf numFmtId="10" fontId="6" fillId="22" borderId="29" xfId="1" applyNumberFormat="1" applyFont="1" applyFill="1" applyBorder="1" applyAlignment="1">
      <alignment horizontal="center" vertical="center"/>
    </xf>
    <xf numFmtId="2" fontId="6" fillId="22" borderId="31" xfId="1" applyNumberFormat="1" applyFont="1" applyFill="1" applyBorder="1" applyAlignment="1">
      <alignment vertical="center"/>
    </xf>
    <xf numFmtId="165" fontId="6" fillId="22" borderId="31" xfId="1" applyNumberFormat="1" applyFont="1" applyFill="1" applyBorder="1" applyAlignment="1">
      <alignment horizontal="left" vertical="center"/>
    </xf>
    <xf numFmtId="10" fontId="6" fillId="22" borderId="31" xfId="1" applyNumberFormat="1" applyFont="1" applyFill="1" applyBorder="1" applyAlignment="1">
      <alignment horizontal="center" vertical="center"/>
    </xf>
    <xf numFmtId="10" fontId="6" fillId="22" borderId="32" xfId="1" applyNumberFormat="1" applyFont="1" applyFill="1" applyBorder="1" applyAlignment="1">
      <alignment horizontal="center" vertical="center"/>
    </xf>
    <xf numFmtId="0" fontId="12" fillId="26" borderId="1" xfId="0" applyFont="1" applyFill="1" applyBorder="1" applyAlignment="1">
      <alignment horizontal="center" vertical="center"/>
    </xf>
    <xf numFmtId="2" fontId="9" fillId="26" borderId="2" xfId="1" applyNumberFormat="1" applyFont="1" applyFill="1" applyBorder="1"/>
    <xf numFmtId="166" fontId="9" fillId="26" borderId="2" xfId="1" applyNumberFormat="1" applyFont="1" applyFill="1" applyBorder="1" applyAlignment="1">
      <alignment horizontal="left"/>
    </xf>
    <xf numFmtId="10" fontId="9" fillId="26" borderId="2" xfId="1" applyNumberFormat="1" applyFont="1" applyFill="1" applyBorder="1" applyAlignment="1">
      <alignment horizontal="center"/>
    </xf>
    <xf numFmtId="4" fontId="9" fillId="27" borderId="2" xfId="1" applyNumberFormat="1" applyFont="1" applyFill="1" applyBorder="1" applyAlignment="1">
      <alignment horizontal="center"/>
    </xf>
    <xf numFmtId="10" fontId="6" fillId="26" borderId="2" xfId="1" applyNumberFormat="1" applyFont="1" applyFill="1" applyBorder="1" applyAlignment="1">
      <alignment horizontal="center"/>
    </xf>
    <xf numFmtId="10" fontId="6" fillId="26" borderId="3" xfId="1" applyNumberFormat="1" applyFont="1" applyFill="1" applyBorder="1" applyAlignment="1">
      <alignment horizontal="center"/>
    </xf>
    <xf numFmtId="0" fontId="12" fillId="22" borderId="11" xfId="0" applyFont="1" applyFill="1" applyBorder="1" applyAlignment="1">
      <alignment horizontal="center" vertical="center"/>
    </xf>
    <xf numFmtId="0" fontId="8" fillId="22" borderId="12" xfId="0" applyFont="1" applyFill="1" applyBorder="1" applyAlignment="1">
      <alignment horizontal="left"/>
    </xf>
    <xf numFmtId="2" fontId="9" fillId="22" borderId="12" xfId="1" applyNumberFormat="1" applyFont="1" applyFill="1" applyBorder="1" applyAlignment="1">
      <alignment horizontal="center"/>
    </xf>
    <xf numFmtId="2" fontId="9" fillId="22" borderId="12" xfId="1" applyNumberFormat="1" applyFont="1" applyFill="1" applyBorder="1"/>
    <xf numFmtId="0" fontId="12" fillId="22" borderId="12" xfId="0" applyFont="1" applyFill="1" applyBorder="1"/>
    <xf numFmtId="0" fontId="12" fillId="22" borderId="13" xfId="0" applyFont="1" applyFill="1" applyBorder="1"/>
    <xf numFmtId="0" fontId="12" fillId="22" borderId="9" xfId="0" applyFont="1" applyFill="1" applyBorder="1" applyAlignment="1">
      <alignment horizontal="center" vertical="center"/>
    </xf>
    <xf numFmtId="0" fontId="8" fillId="22" borderId="0" xfId="0" applyFont="1" applyFill="1" applyAlignment="1">
      <alignment horizontal="left"/>
    </xf>
    <xf numFmtId="2" fontId="9" fillId="22" borderId="0" xfId="1" applyNumberFormat="1" applyFont="1" applyFill="1" applyAlignment="1">
      <alignment horizontal="center"/>
    </xf>
    <xf numFmtId="2" fontId="9" fillId="22" borderId="0" xfId="1" applyNumberFormat="1" applyFont="1" applyFill="1"/>
    <xf numFmtId="0" fontId="12" fillId="22" borderId="0" xfId="0" applyFont="1" applyFill="1"/>
    <xf numFmtId="0" fontId="12" fillId="22" borderId="10" xfId="0" applyFont="1" applyFill="1" applyBorder="1"/>
    <xf numFmtId="0" fontId="8" fillId="22" borderId="0" xfId="0" applyFont="1" applyFill="1" applyAlignment="1">
      <alignment horizontal="center"/>
    </xf>
    <xf numFmtId="4" fontId="6" fillId="22" borderId="0" xfId="1" applyNumberFormat="1" applyFont="1" applyFill="1"/>
    <xf numFmtId="0" fontId="12" fillId="22" borderId="5" xfId="0" applyFont="1" applyFill="1" applyBorder="1" applyAlignment="1">
      <alignment horizontal="center" vertical="center"/>
    </xf>
    <xf numFmtId="0" fontId="8" fillId="22" borderId="6" xfId="0" applyFont="1" applyFill="1" applyBorder="1" applyAlignment="1">
      <alignment horizontal="left"/>
    </xf>
    <xf numFmtId="2" fontId="6" fillId="22" borderId="6" xfId="1" applyNumberFormat="1" applyFont="1" applyFill="1" applyBorder="1"/>
    <xf numFmtId="2" fontId="6" fillId="22" borderId="6" xfId="1" applyNumberFormat="1" applyFont="1" applyFill="1" applyBorder="1" applyAlignment="1">
      <alignment horizontal="center"/>
    </xf>
    <xf numFmtId="0" fontId="12" fillId="22" borderId="6" xfId="0" applyFont="1" applyFill="1" applyBorder="1"/>
    <xf numFmtId="0" fontId="12" fillId="22" borderId="7" xfId="0" applyFont="1" applyFill="1" applyBorder="1"/>
    <xf numFmtId="0" fontId="12" fillId="23" borderId="0" xfId="0" applyFont="1" applyFill="1" applyAlignment="1">
      <alignment horizontal="center" vertical="center"/>
    </xf>
    <xf numFmtId="0" fontId="8" fillId="23" borderId="0" xfId="0" applyFont="1" applyFill="1" applyAlignment="1">
      <alignment horizontal="left"/>
    </xf>
    <xf numFmtId="2" fontId="6" fillId="23" borderId="0" xfId="1" applyNumberFormat="1" applyFont="1" applyFill="1"/>
    <xf numFmtId="2" fontId="6" fillId="23" borderId="0" xfId="1" applyNumberFormat="1" applyFont="1" applyFill="1" applyAlignment="1">
      <alignment horizontal="center"/>
    </xf>
    <xf numFmtId="0" fontId="8" fillId="23" borderId="0" xfId="0" applyFont="1" applyFill="1" applyAlignment="1">
      <alignment horizontal="center"/>
    </xf>
    <xf numFmtId="0" fontId="12" fillId="23" borderId="0" xfId="0" applyFont="1" applyFill="1" applyAlignment="1" applyProtection="1">
      <alignment horizontal="center" vertical="center"/>
      <protection locked="0"/>
    </xf>
    <xf numFmtId="0" fontId="12" fillId="23" borderId="0" xfId="0" applyFont="1" applyFill="1" applyAlignment="1" applyProtection="1">
      <alignment vertical="top"/>
      <protection locked="0"/>
    </xf>
    <xf numFmtId="0" fontId="0" fillId="23" borderId="0" xfId="0" applyFill="1" applyAlignment="1" applyProtection="1">
      <alignment horizontal="center" vertical="center"/>
      <protection locked="0"/>
    </xf>
    <xf numFmtId="0" fontId="0" fillId="23" borderId="0" xfId="0" applyFill="1" applyAlignment="1" applyProtection="1">
      <alignment vertical="top"/>
      <protection locked="0"/>
    </xf>
    <xf numFmtId="2" fontId="6" fillId="22" borderId="31" xfId="1" applyNumberFormat="1" applyFont="1" applyFill="1" applyBorder="1" applyAlignment="1">
      <alignment vertical="center" wrapText="1"/>
    </xf>
    <xf numFmtId="0" fontId="11" fillId="22" borderId="28" xfId="0" applyFont="1" applyFill="1" applyBorder="1" applyAlignment="1">
      <alignment horizontal="left" vertical="center"/>
    </xf>
    <xf numFmtId="2" fontId="9" fillId="22" borderId="19" xfId="1" applyNumberFormat="1" applyFont="1" applyFill="1" applyBorder="1" applyAlignment="1">
      <alignment vertical="center"/>
    </xf>
    <xf numFmtId="0" fontId="11" fillId="22" borderId="30" xfId="0" applyFont="1" applyFill="1" applyBorder="1" applyAlignment="1">
      <alignment horizontal="left" vertical="center"/>
    </xf>
    <xf numFmtId="2" fontId="9" fillId="22" borderId="31" xfId="1" applyNumberFormat="1" applyFont="1" applyFill="1" applyBorder="1" applyAlignment="1">
      <alignment vertical="center"/>
    </xf>
    <xf numFmtId="0" fontId="12" fillId="22" borderId="30" xfId="0" applyFont="1" applyFill="1" applyBorder="1" applyAlignment="1">
      <alignment horizontal="center" vertical="center"/>
    </xf>
    <xf numFmtId="165" fontId="2" fillId="0" borderId="0" xfId="0" applyNumberFormat="1" applyFont="1"/>
    <xf numFmtId="0" fontId="4" fillId="11" borderId="9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horizontal="center" vertical="center" wrapText="1"/>
    </xf>
    <xf numFmtId="0" fontId="4" fillId="11" borderId="0" xfId="0" applyFont="1" applyFill="1" applyBorder="1" applyAlignment="1">
      <alignment vertical="center" wrapText="1"/>
    </xf>
    <xf numFmtId="0" fontId="4" fillId="12" borderId="0" xfId="0" applyFont="1" applyFill="1" applyBorder="1" applyAlignment="1">
      <alignment horizontal="center" vertical="center" wrapText="1"/>
    </xf>
    <xf numFmtId="165" fontId="4" fillId="14" borderId="0" xfId="0" applyNumberFormat="1" applyFont="1" applyFill="1" applyBorder="1" applyAlignment="1">
      <alignment horizontal="center" vertical="center" wrapText="1"/>
    </xf>
    <xf numFmtId="164" fontId="4" fillId="15" borderId="10" xfId="0" applyNumberFormat="1" applyFont="1" applyFill="1" applyBorder="1" applyAlignment="1">
      <alignment horizontal="center" vertical="center" wrapText="1"/>
    </xf>
    <xf numFmtId="0" fontId="13" fillId="15" borderId="4" xfId="0" applyFont="1" applyFill="1" applyBorder="1" applyAlignment="1">
      <alignment horizontal="right" vertical="top" wrapText="1"/>
    </xf>
    <xf numFmtId="0" fontId="13" fillId="15" borderId="4" xfId="0" applyFont="1" applyFill="1" applyBorder="1" applyAlignment="1">
      <alignment horizontal="left" vertical="top" wrapText="1"/>
    </xf>
    <xf numFmtId="0" fontId="4" fillId="11" borderId="33" xfId="0" applyFont="1" applyFill="1" applyBorder="1" applyAlignment="1">
      <alignment horizontal="center" vertical="center" wrapText="1"/>
    </xf>
    <xf numFmtId="0" fontId="4" fillId="13" borderId="34" xfId="0" applyFont="1" applyFill="1" applyBorder="1" applyAlignment="1">
      <alignment horizontal="center" vertical="center" wrapText="1"/>
    </xf>
    <xf numFmtId="0" fontId="4" fillId="11" borderId="34" xfId="0" applyFont="1" applyFill="1" applyBorder="1" applyAlignment="1">
      <alignment horizontal="center" vertical="center" wrapText="1"/>
    </xf>
    <xf numFmtId="0" fontId="4" fillId="11" borderId="34" xfId="0" applyFont="1" applyFill="1" applyBorder="1" applyAlignment="1">
      <alignment vertical="center" wrapText="1"/>
    </xf>
    <xf numFmtId="0" fontId="4" fillId="12" borderId="34" xfId="0" applyFont="1" applyFill="1" applyBorder="1" applyAlignment="1">
      <alignment horizontal="center" vertical="center" wrapText="1"/>
    </xf>
    <xf numFmtId="165" fontId="4" fillId="14" borderId="34" xfId="0" applyNumberFormat="1" applyFont="1" applyFill="1" applyBorder="1" applyAlignment="1">
      <alignment horizontal="center" vertical="center" wrapText="1"/>
    </xf>
    <xf numFmtId="164" fontId="4" fillId="15" borderId="35" xfId="0" applyNumberFormat="1" applyFont="1" applyFill="1" applyBorder="1" applyAlignment="1">
      <alignment horizontal="center" vertical="center" wrapText="1"/>
    </xf>
    <xf numFmtId="0" fontId="4" fillId="11" borderId="36" xfId="0" applyFont="1" applyFill="1" applyBorder="1" applyAlignment="1">
      <alignment horizontal="center" vertical="center" wrapText="1"/>
    </xf>
    <xf numFmtId="0" fontId="4" fillId="12" borderId="37" xfId="0" applyFont="1" applyFill="1" applyBorder="1" applyAlignment="1">
      <alignment horizontal="center" vertical="center" wrapText="1"/>
    </xf>
    <xf numFmtId="165" fontId="4" fillId="14" borderId="37" xfId="0" applyNumberFormat="1" applyFont="1" applyFill="1" applyBorder="1" applyAlignment="1">
      <alignment horizontal="center" vertical="center" wrapText="1"/>
    </xf>
    <xf numFmtId="164" fontId="4" fillId="15" borderId="38" xfId="0" applyNumberFormat="1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left" vertical="top" wrapText="1"/>
    </xf>
    <xf numFmtId="0" fontId="14" fillId="10" borderId="42" xfId="0" applyFont="1" applyFill="1" applyBorder="1" applyAlignment="1">
      <alignment horizontal="left" vertical="top" wrapText="1"/>
    </xf>
    <xf numFmtId="0" fontId="13" fillId="15" borderId="4" xfId="0" applyFont="1" applyFill="1" applyBorder="1" applyAlignment="1">
      <alignment horizontal="center" vertical="center" wrapText="1"/>
    </xf>
    <xf numFmtId="165" fontId="13" fillId="15" borderId="4" xfId="0" applyNumberFormat="1" applyFont="1" applyFill="1" applyBorder="1" applyAlignment="1">
      <alignment horizontal="center" vertical="center" wrapText="1"/>
    </xf>
    <xf numFmtId="0" fontId="13" fillId="15" borderId="33" xfId="0" applyFont="1" applyFill="1" applyBorder="1" applyAlignment="1">
      <alignment horizontal="left" vertical="top" wrapText="1"/>
    </xf>
    <xf numFmtId="0" fontId="13" fillId="15" borderId="34" xfId="0" applyFont="1" applyFill="1" applyBorder="1" applyAlignment="1">
      <alignment horizontal="right" vertical="top" wrapText="1"/>
    </xf>
    <xf numFmtId="0" fontId="13" fillId="15" borderId="34" xfId="0" applyFont="1" applyFill="1" applyBorder="1" applyAlignment="1">
      <alignment horizontal="left" vertical="top" wrapText="1"/>
    </xf>
    <xf numFmtId="0" fontId="13" fillId="15" borderId="34" xfId="0" applyFont="1" applyFill="1" applyBorder="1" applyAlignment="1">
      <alignment horizontal="center" vertical="center" wrapText="1"/>
    </xf>
    <xf numFmtId="165" fontId="13" fillId="15" borderId="34" xfId="0" applyNumberFormat="1" applyFont="1" applyFill="1" applyBorder="1" applyAlignment="1">
      <alignment horizontal="center" vertical="center" wrapText="1"/>
    </xf>
    <xf numFmtId="0" fontId="13" fillId="15" borderId="14" xfId="0" applyFont="1" applyFill="1" applyBorder="1" applyAlignment="1">
      <alignment horizontal="left" vertical="top" wrapText="1"/>
    </xf>
    <xf numFmtId="165" fontId="14" fillId="10" borderId="40" xfId="0" applyNumberFormat="1" applyFont="1" applyFill="1" applyBorder="1" applyAlignment="1">
      <alignment horizontal="center" vertical="center" wrapText="1"/>
    </xf>
    <xf numFmtId="165" fontId="14" fillId="10" borderId="42" xfId="0" applyNumberFormat="1" applyFont="1" applyFill="1" applyBorder="1" applyAlignment="1">
      <alignment horizontal="center" vertical="center" wrapText="1"/>
    </xf>
    <xf numFmtId="10" fontId="14" fillId="10" borderId="44" xfId="0" applyNumberFormat="1" applyFont="1" applyFill="1" applyBorder="1" applyAlignment="1">
      <alignment horizontal="center" vertical="center" wrapText="1"/>
    </xf>
    <xf numFmtId="0" fontId="14" fillId="10" borderId="39" xfId="0" applyFont="1" applyFill="1" applyBorder="1" applyAlignment="1">
      <alignment horizontal="left" vertical="center" wrapText="1"/>
    </xf>
    <xf numFmtId="0" fontId="14" fillId="10" borderId="40" xfId="0" applyFont="1" applyFill="1" applyBorder="1" applyAlignment="1">
      <alignment horizontal="left" vertical="center" wrapText="1"/>
    </xf>
    <xf numFmtId="0" fontId="14" fillId="10" borderId="41" xfId="0" applyFont="1" applyFill="1" applyBorder="1" applyAlignment="1">
      <alignment horizontal="left" vertical="center" wrapText="1"/>
    </xf>
    <xf numFmtId="0" fontId="14" fillId="10" borderId="42" xfId="0" applyFont="1" applyFill="1" applyBorder="1" applyAlignment="1">
      <alignment horizontal="left" vertical="center" wrapText="1"/>
    </xf>
    <xf numFmtId="10" fontId="14" fillId="10" borderId="43" xfId="0" applyNumberFormat="1" applyFont="1" applyFill="1" applyBorder="1" applyAlignment="1">
      <alignment horizontal="center" vertical="center" wrapText="1"/>
    </xf>
    <xf numFmtId="0" fontId="13" fillId="15" borderId="4" xfId="0" applyFont="1" applyFill="1" applyBorder="1" applyAlignment="1">
      <alignment horizontal="center" vertical="top" wrapText="1"/>
    </xf>
    <xf numFmtId="0" fontId="13" fillId="15" borderId="33" xfId="0" applyFont="1" applyFill="1" applyBorder="1" applyAlignment="1">
      <alignment horizontal="left" vertical="center" wrapText="1"/>
    </xf>
    <xf numFmtId="0" fontId="13" fillId="15" borderId="14" xfId="0" applyFont="1" applyFill="1" applyBorder="1" applyAlignment="1">
      <alignment horizontal="left" vertical="center" wrapText="1"/>
    </xf>
    <xf numFmtId="0" fontId="13" fillId="15" borderId="36" xfId="0" applyFont="1" applyFill="1" applyBorder="1" applyAlignment="1">
      <alignment horizontal="left" vertical="center" wrapText="1"/>
    </xf>
    <xf numFmtId="0" fontId="13" fillId="15" borderId="34" xfId="0" applyFont="1" applyFill="1" applyBorder="1" applyAlignment="1">
      <alignment horizontal="left" vertical="center" wrapText="1"/>
    </xf>
    <xf numFmtId="0" fontId="13" fillId="15" borderId="4" xfId="0" applyFont="1" applyFill="1" applyBorder="1" applyAlignment="1">
      <alignment horizontal="left" vertical="center" wrapText="1"/>
    </xf>
    <xf numFmtId="4" fontId="13" fillId="15" borderId="4" xfId="0" applyNumberFormat="1" applyFont="1" applyFill="1" applyBorder="1" applyAlignment="1">
      <alignment horizontal="center" vertical="center" wrapText="1"/>
    </xf>
    <xf numFmtId="0" fontId="4" fillId="13" borderId="37" xfId="0" applyFont="1" applyFill="1" applyBorder="1" applyAlignment="1">
      <alignment horizontal="center" vertical="center" wrapText="1"/>
    </xf>
    <xf numFmtId="0" fontId="4" fillId="11" borderId="37" xfId="0" applyFont="1" applyFill="1" applyBorder="1" applyAlignment="1">
      <alignment horizontal="center" vertical="center" wrapText="1"/>
    </xf>
    <xf numFmtId="0" fontId="4" fillId="11" borderId="37" xfId="0" applyFont="1" applyFill="1" applyBorder="1" applyAlignment="1">
      <alignment vertical="center" wrapText="1"/>
    </xf>
    <xf numFmtId="0" fontId="13" fillId="15" borderId="16" xfId="0" applyFont="1" applyFill="1" applyBorder="1" applyAlignment="1">
      <alignment horizontal="left" vertical="top" wrapText="1"/>
    </xf>
    <xf numFmtId="0" fontId="13" fillId="15" borderId="33" xfId="0" applyFont="1" applyFill="1" applyBorder="1" applyAlignment="1">
      <alignment horizontal="center" vertical="center" wrapText="1"/>
    </xf>
    <xf numFmtId="4" fontId="13" fillId="15" borderId="34" xfId="0" applyNumberFormat="1" applyFont="1" applyFill="1" applyBorder="1" applyAlignment="1">
      <alignment horizontal="center" vertical="center" wrapText="1"/>
    </xf>
    <xf numFmtId="0" fontId="13" fillId="15" borderId="1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center" wrapText="1"/>
    </xf>
    <xf numFmtId="0" fontId="3" fillId="8" borderId="0" xfId="0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horizontal="center" vertical="center" wrapText="1"/>
    </xf>
    <xf numFmtId="165" fontId="3" fillId="9" borderId="0" xfId="0" applyNumberFormat="1" applyFont="1" applyFill="1" applyBorder="1" applyAlignment="1">
      <alignment horizontal="center" vertical="center" wrapText="1"/>
    </xf>
    <xf numFmtId="164" fontId="3" fillId="10" borderId="10" xfId="0" applyNumberFormat="1" applyFont="1" applyFill="1" applyBorder="1" applyAlignment="1">
      <alignment horizontal="center" vertical="center" wrapText="1"/>
    </xf>
    <xf numFmtId="0" fontId="11" fillId="22" borderId="9" xfId="0" applyFont="1" applyFill="1" applyBorder="1" applyAlignment="1">
      <alignment horizontal="left" vertical="center"/>
    </xf>
    <xf numFmtId="2" fontId="9" fillId="22" borderId="0" xfId="1" applyNumberFormat="1" applyFont="1" applyFill="1" applyBorder="1" applyAlignment="1">
      <alignment vertical="center"/>
    </xf>
    <xf numFmtId="165" fontId="6" fillId="22" borderId="0" xfId="1" applyNumberFormat="1" applyFont="1" applyFill="1" applyBorder="1" applyAlignment="1">
      <alignment horizontal="left" vertical="center"/>
    </xf>
    <xf numFmtId="10" fontId="6" fillId="22" borderId="0" xfId="1" applyNumberFormat="1" applyFont="1" applyFill="1" applyBorder="1" applyAlignment="1">
      <alignment horizontal="center" vertical="center"/>
    </xf>
    <xf numFmtId="10" fontId="6" fillId="22" borderId="10" xfId="1" applyNumberFormat="1" applyFont="1" applyFill="1" applyBorder="1" applyAlignment="1">
      <alignment horizontal="center" vertical="center"/>
    </xf>
    <xf numFmtId="0" fontId="11" fillId="22" borderId="45" xfId="0" applyFont="1" applyFill="1" applyBorder="1" applyAlignment="1">
      <alignment horizontal="left" vertical="center"/>
    </xf>
    <xf numFmtId="2" fontId="9" fillId="22" borderId="46" xfId="1" applyNumberFormat="1" applyFont="1" applyFill="1" applyBorder="1" applyAlignment="1">
      <alignment vertical="center"/>
    </xf>
    <xf numFmtId="165" fontId="6" fillId="22" borderId="46" xfId="1" applyNumberFormat="1" applyFont="1" applyFill="1" applyBorder="1" applyAlignment="1">
      <alignment horizontal="left" vertical="center"/>
    </xf>
    <xf numFmtId="10" fontId="6" fillId="22" borderId="46" xfId="1" applyNumberFormat="1" applyFont="1" applyFill="1" applyBorder="1" applyAlignment="1">
      <alignment horizontal="center" vertical="center"/>
    </xf>
    <xf numFmtId="10" fontId="6" fillId="22" borderId="47" xfId="1" applyNumberFormat="1" applyFont="1" applyFill="1" applyBorder="1" applyAlignment="1">
      <alignment horizontal="center" vertical="center"/>
    </xf>
    <xf numFmtId="0" fontId="6" fillId="23" borderId="0" xfId="0" applyFont="1" applyFill="1" applyAlignment="1">
      <alignment vertical="center"/>
    </xf>
    <xf numFmtId="0" fontId="12" fillId="23" borderId="0" xfId="0" applyFont="1" applyFill="1" applyAlignment="1">
      <alignment vertical="center"/>
    </xf>
    <xf numFmtId="10" fontId="12" fillId="23" borderId="0" xfId="0" applyNumberFormat="1" applyFont="1" applyFill="1" applyAlignment="1">
      <alignment vertical="center"/>
    </xf>
    <xf numFmtId="0" fontId="12" fillId="23" borderId="0" xfId="0" applyFont="1" applyFill="1" applyAlignment="1" applyProtection="1">
      <alignment vertical="center"/>
      <protection locked="0"/>
    </xf>
    <xf numFmtId="0" fontId="0" fillId="23" borderId="0" xfId="0" applyFill="1" applyAlignment="1" applyProtection="1">
      <alignment vertical="center"/>
      <protection locked="0"/>
    </xf>
    <xf numFmtId="0" fontId="14" fillId="10" borderId="48" xfId="0" applyFont="1" applyFill="1" applyBorder="1" applyAlignment="1">
      <alignment horizontal="left" vertical="center" wrapText="1"/>
    </xf>
    <xf numFmtId="0" fontId="14" fillId="10" borderId="49" xfId="0" applyFont="1" applyFill="1" applyBorder="1" applyAlignment="1">
      <alignment horizontal="left" vertical="center" wrapText="1"/>
    </xf>
    <xf numFmtId="0" fontId="14" fillId="10" borderId="49" xfId="0" applyFont="1" applyFill="1" applyBorder="1" applyAlignment="1">
      <alignment horizontal="left" vertical="top" wrapText="1"/>
    </xf>
    <xf numFmtId="165" fontId="14" fillId="10" borderId="49" xfId="0" applyNumberFormat="1" applyFont="1" applyFill="1" applyBorder="1" applyAlignment="1">
      <alignment horizontal="center" vertical="center" wrapText="1"/>
    </xf>
    <xf numFmtId="10" fontId="14" fillId="10" borderId="50" xfId="0" applyNumberFormat="1" applyFont="1" applyFill="1" applyBorder="1" applyAlignment="1">
      <alignment horizontal="center" vertical="center" wrapText="1"/>
    </xf>
    <xf numFmtId="0" fontId="13" fillId="15" borderId="4" xfId="0" applyFont="1" applyFill="1" applyBorder="1" applyAlignment="1">
      <alignment vertical="center" wrapText="1"/>
    </xf>
    <xf numFmtId="0" fontId="1" fillId="18" borderId="0" xfId="0" applyFont="1" applyFill="1" applyBorder="1" applyAlignment="1">
      <alignment horizontal="right" vertical="top" wrapText="1"/>
    </xf>
    <xf numFmtId="0" fontId="1" fillId="16" borderId="0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5" fillId="16" borderId="0" xfId="0" applyFont="1" applyFill="1" applyBorder="1" applyAlignment="1">
      <alignment horizontal="left" vertical="center" wrapText="1"/>
    </xf>
    <xf numFmtId="0" fontId="4" fillId="13" borderId="34" xfId="0" applyNumberFormat="1" applyFont="1" applyFill="1" applyBorder="1" applyAlignment="1">
      <alignment horizontal="center" vertical="center" wrapText="1"/>
    </xf>
    <xf numFmtId="0" fontId="4" fillId="13" borderId="4" xfId="0" applyNumberFormat="1" applyFont="1" applyFill="1" applyBorder="1" applyAlignment="1">
      <alignment horizontal="center" vertical="center" wrapText="1"/>
    </xf>
    <xf numFmtId="0" fontId="4" fillId="13" borderId="24" xfId="0" applyFont="1" applyFill="1" applyBorder="1" applyAlignment="1">
      <alignment horizontal="center" vertical="center" wrapText="1"/>
    </xf>
    <xf numFmtId="165" fontId="2" fillId="14" borderId="4" xfId="0" applyNumberFormat="1" applyFont="1" applyFill="1" applyBorder="1" applyAlignment="1">
      <alignment horizontal="center" vertical="center" wrapText="1"/>
    </xf>
    <xf numFmtId="0" fontId="1" fillId="18" borderId="9" xfId="0" applyFont="1" applyFill="1" applyBorder="1" applyAlignment="1">
      <alignment horizontal="right" vertical="top" wrapText="1"/>
    </xf>
    <xf numFmtId="0" fontId="1" fillId="18" borderId="0" xfId="0" applyFont="1" applyFill="1" applyBorder="1" applyAlignment="1">
      <alignment horizontal="right" vertical="top" wrapText="1"/>
    </xf>
    <xf numFmtId="0" fontId="1" fillId="16" borderId="0" xfId="0" applyFont="1" applyFill="1" applyBorder="1" applyAlignment="1">
      <alignment horizontal="left" vertical="top" wrapText="1"/>
    </xf>
    <xf numFmtId="4" fontId="1" fillId="19" borderId="0" xfId="0" applyNumberFormat="1" applyFont="1" applyFill="1" applyBorder="1" applyAlignment="1">
      <alignment horizontal="right" vertical="top" wrapText="1"/>
    </xf>
    <xf numFmtId="0" fontId="1" fillId="18" borderId="10" xfId="0" applyFont="1" applyFill="1" applyBorder="1" applyAlignment="1">
      <alignment horizontal="right" vertical="top" wrapText="1"/>
    </xf>
    <xf numFmtId="0" fontId="2" fillId="21" borderId="5" xfId="0" applyFont="1" applyFill="1" applyBorder="1" applyAlignment="1">
      <alignment horizontal="center" vertical="top" wrapText="1"/>
    </xf>
    <xf numFmtId="0" fontId="2" fillId="0" borderId="6" xfId="0" applyFont="1" applyBorder="1"/>
    <xf numFmtId="0" fontId="2" fillId="0" borderId="7" xfId="0" applyFont="1" applyBorder="1"/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Border="1"/>
    <xf numFmtId="0" fontId="2" fillId="0" borderId="10" xfId="0" applyFont="1" applyBorder="1"/>
    <xf numFmtId="0" fontId="1" fillId="4" borderId="25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5" fillId="16" borderId="0" xfId="0" applyFont="1" applyFill="1" applyBorder="1" applyAlignment="1">
      <alignment horizontal="left" vertical="top" wrapText="1"/>
    </xf>
    <xf numFmtId="0" fontId="5" fillId="16" borderId="0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11" fillId="24" borderId="11" xfId="0" applyFont="1" applyFill="1" applyBorder="1" applyAlignment="1">
      <alignment horizontal="center" vertical="center"/>
    </xf>
    <xf numFmtId="0" fontId="11" fillId="24" borderId="5" xfId="0" applyFont="1" applyFill="1" applyBorder="1" applyAlignment="1">
      <alignment horizontal="center" vertical="center"/>
    </xf>
    <xf numFmtId="2" fontId="9" fillId="24" borderId="12" xfId="1" applyNumberFormat="1" applyFont="1" applyFill="1" applyBorder="1" applyAlignment="1">
      <alignment horizontal="center" vertical="center"/>
    </xf>
    <xf numFmtId="2" fontId="9" fillId="24" borderId="6" xfId="1" applyNumberFormat="1" applyFont="1" applyFill="1" applyBorder="1" applyAlignment="1">
      <alignment horizontal="center" vertical="center"/>
    </xf>
    <xf numFmtId="0" fontId="8" fillId="22" borderId="0" xfId="0" applyFont="1" applyFill="1" applyAlignment="1">
      <alignment horizontal="center" wrapText="1"/>
    </xf>
    <xf numFmtId="2" fontId="9" fillId="22" borderId="0" xfId="1" applyNumberFormat="1" applyFont="1" applyFill="1" applyAlignment="1">
      <alignment horizontal="center" wrapText="1"/>
    </xf>
    <xf numFmtId="0" fontId="8" fillId="22" borderId="0" xfId="0" applyFont="1" applyFill="1" applyAlignment="1">
      <alignment horizontal="center"/>
    </xf>
    <xf numFmtId="2" fontId="9" fillId="22" borderId="0" xfId="1" applyNumberFormat="1" applyFont="1" applyFill="1" applyAlignment="1">
      <alignment horizontal="left" vertical="center" wrapText="1"/>
    </xf>
    <xf numFmtId="2" fontId="6" fillId="22" borderId="0" xfId="1" applyNumberFormat="1" applyFont="1" applyFill="1" applyAlignment="1">
      <alignment horizontal="left" vertical="center" wrapText="1"/>
    </xf>
    <xf numFmtId="2" fontId="6" fillId="22" borderId="10" xfId="1" applyNumberFormat="1" applyFont="1" applyFill="1" applyBorder="1" applyAlignment="1">
      <alignment horizontal="left" vertical="center" wrapText="1"/>
    </xf>
    <xf numFmtId="2" fontId="10" fillId="22" borderId="0" xfId="1" applyNumberFormat="1" applyFont="1" applyFill="1" applyAlignment="1">
      <alignment horizontal="left" vertical="center" wrapText="1"/>
    </xf>
    <xf numFmtId="2" fontId="8" fillId="22" borderId="0" xfId="1" applyNumberFormat="1" applyFont="1" applyFill="1" applyAlignment="1">
      <alignment horizontal="left" vertical="center" wrapText="1"/>
    </xf>
    <xf numFmtId="2" fontId="8" fillId="22" borderId="10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_Plan1" xfId="1" xr:uid="{6F24BDA6-2147-4B60-B562-C7B81E68CA9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93</xdr:row>
      <xdr:rowOff>0</xdr:rowOff>
    </xdr:from>
    <xdr:to>
      <xdr:col>3</xdr:col>
      <xdr:colOff>3372321</xdr:colOff>
      <xdr:row>94</xdr:row>
      <xdr:rowOff>38196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8C266A-2C2B-4289-8097-A029CC69B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29679900"/>
          <a:ext cx="3372321" cy="685896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93</xdr:row>
      <xdr:rowOff>104775</xdr:rowOff>
    </xdr:from>
    <xdr:to>
      <xdr:col>9</xdr:col>
      <xdr:colOff>638614</xdr:colOff>
      <xdr:row>94</xdr:row>
      <xdr:rowOff>104865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60CE69F-D13C-4BBD-ABC1-AE875A6BD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72350" y="29784675"/>
          <a:ext cx="3143689" cy="647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152400</xdr:rowOff>
    </xdr:from>
    <xdr:to>
      <xdr:col>1</xdr:col>
      <xdr:colOff>2400300</xdr:colOff>
      <xdr:row>4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22539-DF3B-4900-893D-62DD42A8C7A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519" b="33520"/>
        <a:stretch/>
      </xdr:blipFill>
      <xdr:spPr bwMode="auto">
        <a:xfrm>
          <a:off x="19050" y="152400"/>
          <a:ext cx="3067050" cy="800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590550</xdr:colOff>
      <xdr:row>21</xdr:row>
      <xdr:rowOff>0</xdr:rowOff>
    </xdr:from>
    <xdr:to>
      <xdr:col>1</xdr:col>
      <xdr:colOff>3277071</xdr:colOff>
      <xdr:row>25</xdr:row>
      <xdr:rowOff>38196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B3ED2F3-612A-4605-A53B-512B18E26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550" y="3105150"/>
          <a:ext cx="3372321" cy="685896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21</xdr:row>
      <xdr:rowOff>57150</xdr:rowOff>
    </xdr:from>
    <xdr:to>
      <xdr:col>8</xdr:col>
      <xdr:colOff>371914</xdr:colOff>
      <xdr:row>25</xdr:row>
      <xdr:rowOff>57240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CA2DCCC-6DA2-4184-985C-AC58F5373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34125" y="3162300"/>
          <a:ext cx="3143689" cy="647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EB9FD-4311-4EC5-AB60-28DC2C3A4C62}">
  <sheetPr>
    <pageSetUpPr fitToPage="1"/>
  </sheetPr>
  <dimension ref="A1:R96"/>
  <sheetViews>
    <sheetView showWhiteSpace="0" workbookViewId="0">
      <pane ySplit="5" topLeftCell="A85" activePane="bottomLeft" state="frozen"/>
      <selection pane="bottomLeft" activeCell="B28" sqref="B28"/>
    </sheetView>
  </sheetViews>
  <sheetFormatPr defaultRowHeight="12.75" x14ac:dyDescent="0.2"/>
  <cols>
    <col min="1" max="1" width="6.375" style="3" customWidth="1"/>
    <col min="2" max="2" width="8.875" style="3" bestFit="1" customWidth="1"/>
    <col min="3" max="3" width="8.625" style="3" customWidth="1"/>
    <col min="4" max="4" width="61.625" style="44" customWidth="1"/>
    <col min="5" max="5" width="10.125" style="3" customWidth="1"/>
    <col min="6" max="6" width="8.875" style="3" customWidth="1"/>
    <col min="7" max="7" width="8.375" style="3" bestFit="1" customWidth="1"/>
    <col min="8" max="8" width="9.625" style="3" bestFit="1" customWidth="1"/>
    <col min="9" max="9" width="9.625" style="3" customWidth="1"/>
    <col min="10" max="10" width="11.25" style="3" customWidth="1"/>
    <col min="11" max="11" width="13" style="3" customWidth="1"/>
    <col min="12" max="12" width="11.375" style="3" bestFit="1" customWidth="1"/>
    <col min="13" max="13" width="10.125" style="3" bestFit="1" customWidth="1"/>
    <col min="14" max="15" width="9" style="3"/>
    <col min="16" max="16" width="11.375" style="3" bestFit="1" customWidth="1"/>
    <col min="17" max="17" width="10.5" style="3" bestFit="1" customWidth="1"/>
    <col min="18" max="16384" width="9" style="3"/>
  </cols>
  <sheetData>
    <row r="1" spans="1:18" x14ac:dyDescent="0.2">
      <c r="A1" s="1"/>
      <c r="B1" s="200"/>
      <c r="C1" s="200"/>
      <c r="D1" s="2" t="s">
        <v>0</v>
      </c>
      <c r="E1" s="232" t="s">
        <v>1</v>
      </c>
      <c r="F1" s="232"/>
      <c r="G1" s="232" t="s">
        <v>2</v>
      </c>
      <c r="H1" s="232"/>
      <c r="I1" s="232"/>
      <c r="J1" s="232" t="s">
        <v>3</v>
      </c>
      <c r="K1" s="232"/>
      <c r="L1" s="232"/>
      <c r="M1" s="233"/>
    </row>
    <row r="2" spans="1:18" ht="80.099999999999994" customHeight="1" x14ac:dyDescent="0.2">
      <c r="A2" s="4"/>
      <c r="B2" s="199"/>
      <c r="C2" s="199"/>
      <c r="D2" s="201" t="s">
        <v>217</v>
      </c>
      <c r="E2" s="234" t="s">
        <v>4</v>
      </c>
      <c r="F2" s="234"/>
      <c r="G2" s="234" t="s">
        <v>5</v>
      </c>
      <c r="H2" s="234"/>
      <c r="I2" s="234"/>
      <c r="J2" s="235" t="s">
        <v>6</v>
      </c>
      <c r="K2" s="235"/>
      <c r="L2" s="235"/>
      <c r="M2" s="236"/>
    </row>
    <row r="3" spans="1:18" ht="13.5" thickBot="1" x14ac:dyDescent="0.25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8"/>
    </row>
    <row r="4" spans="1:18" ht="15" customHeight="1" x14ac:dyDescent="0.2">
      <c r="A4" s="219" t="s">
        <v>7</v>
      </c>
      <c r="B4" s="221" t="s">
        <v>8</v>
      </c>
      <c r="C4" s="223" t="s">
        <v>9</v>
      </c>
      <c r="D4" s="223" t="s">
        <v>10</v>
      </c>
      <c r="E4" s="225" t="s">
        <v>11</v>
      </c>
      <c r="F4" s="221" t="s">
        <v>12</v>
      </c>
      <c r="G4" s="227" t="s">
        <v>13</v>
      </c>
      <c r="H4" s="228"/>
      <c r="I4" s="229"/>
      <c r="J4" s="227" t="s">
        <v>14</v>
      </c>
      <c r="K4" s="228"/>
      <c r="L4" s="229"/>
      <c r="M4" s="230" t="s">
        <v>15</v>
      </c>
    </row>
    <row r="5" spans="1:18" ht="15" customHeight="1" thickBot="1" x14ac:dyDescent="0.25">
      <c r="A5" s="220"/>
      <c r="B5" s="222"/>
      <c r="C5" s="224"/>
      <c r="D5" s="224"/>
      <c r="E5" s="226"/>
      <c r="F5" s="222"/>
      <c r="G5" s="5" t="s">
        <v>16</v>
      </c>
      <c r="H5" s="5" t="s">
        <v>17</v>
      </c>
      <c r="I5" s="5" t="s">
        <v>14</v>
      </c>
      <c r="J5" s="5" t="s">
        <v>16</v>
      </c>
      <c r="K5" s="5" t="s">
        <v>17</v>
      </c>
      <c r="L5" s="5" t="s">
        <v>14</v>
      </c>
      <c r="M5" s="231"/>
    </row>
    <row r="6" spans="1:18" ht="24" customHeight="1" thickBot="1" x14ac:dyDescent="0.25">
      <c r="A6" s="6" t="s">
        <v>18</v>
      </c>
      <c r="B6" s="7"/>
      <c r="C6" s="7"/>
      <c r="D6" s="8" t="s">
        <v>19</v>
      </c>
      <c r="E6" s="7"/>
      <c r="F6" s="9"/>
      <c r="G6" s="7"/>
      <c r="H6" s="7"/>
      <c r="I6" s="7"/>
      <c r="J6" s="10">
        <f t="shared" ref="J6:K6" si="0">J7</f>
        <v>206.7</v>
      </c>
      <c r="K6" s="10">
        <f t="shared" si="0"/>
        <v>1579.85</v>
      </c>
      <c r="L6" s="10">
        <f>L7</f>
        <v>1786.55</v>
      </c>
      <c r="M6" s="11">
        <v>7.5307387266742489E-3</v>
      </c>
    </row>
    <row r="7" spans="1:18" ht="39" customHeight="1" thickBot="1" x14ac:dyDescent="0.25">
      <c r="A7" s="12" t="s">
        <v>20</v>
      </c>
      <c r="B7" s="13" t="s">
        <v>21</v>
      </c>
      <c r="C7" s="14" t="s">
        <v>22</v>
      </c>
      <c r="D7" s="15" t="s">
        <v>23</v>
      </c>
      <c r="E7" s="16" t="s">
        <v>24</v>
      </c>
      <c r="F7" s="13">
        <v>5</v>
      </c>
      <c r="G7" s="17">
        <v>41.34</v>
      </c>
      <c r="H7" s="17">
        <v>315.97000000000003</v>
      </c>
      <c r="I7" s="17">
        <f>H7+G7</f>
        <v>357.31000000000006</v>
      </c>
      <c r="J7" s="17">
        <f>ROUND(G7*F7,2)</f>
        <v>206.7</v>
      </c>
      <c r="K7" s="17">
        <f>ROUND(H7*F7,2)</f>
        <v>1579.85</v>
      </c>
      <c r="L7" s="17">
        <f>K7+J7</f>
        <v>1786.55</v>
      </c>
      <c r="M7" s="18">
        <f>L7/($L$89)</f>
        <v>4.9797867846819409E-3</v>
      </c>
    </row>
    <row r="8" spans="1:18" ht="24" customHeight="1" thickBot="1" x14ac:dyDescent="0.25">
      <c r="A8" s="6" t="s">
        <v>25</v>
      </c>
      <c r="B8" s="7"/>
      <c r="C8" s="7"/>
      <c r="D8" s="8" t="s">
        <v>26</v>
      </c>
      <c r="E8" s="7"/>
      <c r="F8" s="9"/>
      <c r="G8" s="19"/>
      <c r="H8" s="19"/>
      <c r="I8" s="19"/>
      <c r="J8" s="10">
        <f>J9+J19</f>
        <v>65632.62</v>
      </c>
      <c r="K8" s="10">
        <f>K9+K19</f>
        <v>126191.73000000001</v>
      </c>
      <c r="L8" s="10">
        <f>K8+J8</f>
        <v>191824.35</v>
      </c>
      <c r="M8" s="11">
        <v>0.5875773660405208</v>
      </c>
    </row>
    <row r="9" spans="1:18" ht="24" customHeight="1" thickBot="1" x14ac:dyDescent="0.25">
      <c r="A9" s="170" t="s">
        <v>27</v>
      </c>
      <c r="B9" s="171"/>
      <c r="C9" s="171"/>
      <c r="D9" s="172" t="s">
        <v>28</v>
      </c>
      <c r="E9" s="171"/>
      <c r="F9" s="173"/>
      <c r="G9" s="174"/>
      <c r="H9" s="174"/>
      <c r="I9" s="174"/>
      <c r="J9" s="175">
        <f>SUM(J10:J18)</f>
        <v>41066.82</v>
      </c>
      <c r="K9" s="175">
        <f>SUM(K10:K18)</f>
        <v>93465.780000000013</v>
      </c>
      <c r="L9" s="175">
        <f>K9+J9</f>
        <v>134532.6</v>
      </c>
      <c r="M9" s="176">
        <v>0.3275007481958036</v>
      </c>
    </row>
    <row r="10" spans="1:18" ht="39" customHeight="1" x14ac:dyDescent="0.2">
      <c r="A10" s="127" t="s">
        <v>29</v>
      </c>
      <c r="B10" s="128" t="s">
        <v>30</v>
      </c>
      <c r="C10" s="129" t="s">
        <v>22</v>
      </c>
      <c r="D10" s="130" t="s">
        <v>227</v>
      </c>
      <c r="E10" s="131" t="s">
        <v>24</v>
      </c>
      <c r="F10" s="128">
        <v>44.91</v>
      </c>
      <c r="G10" s="132">
        <v>89.63</v>
      </c>
      <c r="H10" s="132">
        <v>62.49</v>
      </c>
      <c r="I10" s="132">
        <f>H10+G10</f>
        <v>152.12</v>
      </c>
      <c r="J10" s="132">
        <f t="shared" ref="J10:J18" si="1">ROUND(G10*F10,2)</f>
        <v>4025.28</v>
      </c>
      <c r="K10" s="132">
        <f t="shared" ref="K10:K18" si="2">ROUND(H10*F10,2)</f>
        <v>2806.43</v>
      </c>
      <c r="L10" s="132">
        <f t="shared" ref="L10:L18" si="3">K10+J10</f>
        <v>6831.71</v>
      </c>
      <c r="M10" s="133">
        <f t="shared" ref="M10:M18" si="4">L10/($L$89)</f>
        <v>1.9042545226710398E-2</v>
      </c>
    </row>
    <row r="11" spans="1:18" ht="26.1" customHeight="1" x14ac:dyDescent="0.2">
      <c r="A11" s="20" t="s">
        <v>228</v>
      </c>
      <c r="B11" s="21" t="s">
        <v>31</v>
      </c>
      <c r="C11" s="22" t="s">
        <v>32</v>
      </c>
      <c r="D11" s="23" t="s">
        <v>33</v>
      </c>
      <c r="E11" s="24" t="s">
        <v>34</v>
      </c>
      <c r="F11" s="21">
        <v>57.36</v>
      </c>
      <c r="G11" s="25">
        <v>199.02</v>
      </c>
      <c r="H11" s="25">
        <v>834.93</v>
      </c>
      <c r="I11" s="25">
        <f t="shared" ref="I11:I18" si="5">H11+G11</f>
        <v>1033.95</v>
      </c>
      <c r="J11" s="25">
        <f t="shared" si="1"/>
        <v>11415.79</v>
      </c>
      <c r="K11" s="25">
        <f t="shared" si="2"/>
        <v>47891.58</v>
      </c>
      <c r="L11" s="25">
        <f t="shared" si="3"/>
        <v>59307.37</v>
      </c>
      <c r="M11" s="26">
        <f t="shared" si="4"/>
        <v>0.16531194613094635</v>
      </c>
      <c r="P11" s="3">
        <f>880*0.06</f>
        <v>52.8</v>
      </c>
      <c r="Q11" s="3">
        <f>40*0.85*2*0.06</f>
        <v>4.08</v>
      </c>
      <c r="R11" s="3">
        <f>Q11+P11</f>
        <v>56.879999999999995</v>
      </c>
    </row>
    <row r="12" spans="1:18" ht="26.1" customHeight="1" x14ac:dyDescent="0.2">
      <c r="A12" s="20" t="s">
        <v>229</v>
      </c>
      <c r="B12" s="21" t="s">
        <v>35</v>
      </c>
      <c r="C12" s="22" t="s">
        <v>22</v>
      </c>
      <c r="D12" s="23" t="s">
        <v>36</v>
      </c>
      <c r="E12" s="24" t="s">
        <v>34</v>
      </c>
      <c r="F12" s="21">
        <v>57.36</v>
      </c>
      <c r="G12" s="25">
        <v>42.17</v>
      </c>
      <c r="H12" s="25">
        <v>33.17</v>
      </c>
      <c r="I12" s="25">
        <f t="shared" si="5"/>
        <v>75.34</v>
      </c>
      <c r="J12" s="25">
        <f t="shared" si="1"/>
        <v>2418.87</v>
      </c>
      <c r="K12" s="25">
        <f t="shared" si="2"/>
        <v>1902.63</v>
      </c>
      <c r="L12" s="25">
        <f t="shared" si="3"/>
        <v>4321.5</v>
      </c>
      <c r="M12" s="26">
        <f t="shared" si="4"/>
        <v>1.2045645848144753E-2</v>
      </c>
    </row>
    <row r="13" spans="1:18" ht="26.1" customHeight="1" x14ac:dyDescent="0.2">
      <c r="A13" s="20" t="s">
        <v>230</v>
      </c>
      <c r="B13" s="21" t="s">
        <v>37</v>
      </c>
      <c r="C13" s="22" t="s">
        <v>22</v>
      </c>
      <c r="D13" s="23" t="s">
        <v>38</v>
      </c>
      <c r="E13" s="24" t="s">
        <v>24</v>
      </c>
      <c r="F13" s="21">
        <v>880</v>
      </c>
      <c r="G13" s="25">
        <v>14.5</v>
      </c>
      <c r="H13" s="25">
        <v>22.3</v>
      </c>
      <c r="I13" s="25">
        <f t="shared" si="5"/>
        <v>36.799999999999997</v>
      </c>
      <c r="J13" s="25">
        <f t="shared" si="1"/>
        <v>12760</v>
      </c>
      <c r="K13" s="25">
        <f t="shared" si="2"/>
        <v>19624</v>
      </c>
      <c r="L13" s="25">
        <f t="shared" si="3"/>
        <v>32384</v>
      </c>
      <c r="M13" s="26">
        <f t="shared" si="4"/>
        <v>9.0266387862158889E-2</v>
      </c>
      <c r="P13" s="117"/>
    </row>
    <row r="14" spans="1:18" ht="26.1" customHeight="1" x14ac:dyDescent="0.2">
      <c r="A14" s="20" t="s">
        <v>231</v>
      </c>
      <c r="B14" s="21" t="s">
        <v>39</v>
      </c>
      <c r="C14" s="22" t="s">
        <v>32</v>
      </c>
      <c r="D14" s="23" t="s">
        <v>40</v>
      </c>
      <c r="E14" s="24" t="s">
        <v>41</v>
      </c>
      <c r="F14" s="21">
        <v>440</v>
      </c>
      <c r="G14" s="25">
        <v>2.15</v>
      </c>
      <c r="H14" s="25">
        <v>5.08</v>
      </c>
      <c r="I14" s="25">
        <f t="shared" si="5"/>
        <v>7.23</v>
      </c>
      <c r="J14" s="25">
        <f t="shared" si="1"/>
        <v>946</v>
      </c>
      <c r="K14" s="25">
        <f t="shared" si="2"/>
        <v>2235.1999999999998</v>
      </c>
      <c r="L14" s="25">
        <f t="shared" si="3"/>
        <v>3181.2</v>
      </c>
      <c r="M14" s="26">
        <f t="shared" si="4"/>
        <v>8.8672008728724015E-3</v>
      </c>
    </row>
    <row r="15" spans="1:18" ht="26.1" customHeight="1" x14ac:dyDescent="0.2">
      <c r="A15" s="20" t="s">
        <v>232</v>
      </c>
      <c r="B15" s="21" t="s">
        <v>42</v>
      </c>
      <c r="C15" s="22" t="s">
        <v>22</v>
      </c>
      <c r="D15" s="23" t="s">
        <v>43</v>
      </c>
      <c r="E15" s="24" t="s">
        <v>44</v>
      </c>
      <c r="F15" s="21">
        <v>10</v>
      </c>
      <c r="G15" s="25">
        <v>210.51</v>
      </c>
      <c r="H15" s="25">
        <v>31.51</v>
      </c>
      <c r="I15" s="25">
        <f t="shared" si="5"/>
        <v>242.01999999999998</v>
      </c>
      <c r="J15" s="25">
        <f t="shared" si="1"/>
        <v>2105.1</v>
      </c>
      <c r="K15" s="25">
        <f t="shared" si="2"/>
        <v>315.10000000000002</v>
      </c>
      <c r="L15" s="25">
        <f t="shared" si="3"/>
        <v>2420.1999999999998</v>
      </c>
      <c r="M15" s="26">
        <f t="shared" si="4"/>
        <v>6.7460076551382449E-3</v>
      </c>
    </row>
    <row r="16" spans="1:18" ht="24" customHeight="1" x14ac:dyDescent="0.2">
      <c r="A16" s="20" t="s">
        <v>233</v>
      </c>
      <c r="B16" s="21" t="s">
        <v>45</v>
      </c>
      <c r="C16" s="22" t="s">
        <v>22</v>
      </c>
      <c r="D16" s="23" t="s">
        <v>46</v>
      </c>
      <c r="E16" s="24" t="s">
        <v>44</v>
      </c>
      <c r="F16" s="21">
        <v>18</v>
      </c>
      <c r="G16" s="25">
        <v>80.400000000000006</v>
      </c>
      <c r="H16" s="25">
        <v>11.66</v>
      </c>
      <c r="I16" s="25">
        <f t="shared" si="5"/>
        <v>92.06</v>
      </c>
      <c r="J16" s="25">
        <f t="shared" si="1"/>
        <v>1447.2</v>
      </c>
      <c r="K16" s="25">
        <f t="shared" si="2"/>
        <v>209.88</v>
      </c>
      <c r="L16" s="25">
        <f t="shared" si="3"/>
        <v>1657.08</v>
      </c>
      <c r="M16" s="26">
        <f t="shared" si="4"/>
        <v>4.6189052000563937E-3</v>
      </c>
    </row>
    <row r="17" spans="1:13" ht="26.1" customHeight="1" x14ac:dyDescent="0.2">
      <c r="A17" s="20" t="s">
        <v>234</v>
      </c>
      <c r="B17" s="21" t="s">
        <v>47</v>
      </c>
      <c r="C17" s="22" t="s">
        <v>22</v>
      </c>
      <c r="D17" s="23" t="s">
        <v>226</v>
      </c>
      <c r="E17" s="24" t="s">
        <v>48</v>
      </c>
      <c r="F17" s="21">
        <v>1744</v>
      </c>
      <c r="G17" s="25">
        <v>2.93</v>
      </c>
      <c r="H17" s="25">
        <v>10.44</v>
      </c>
      <c r="I17" s="25">
        <f t="shared" si="5"/>
        <v>13.37</v>
      </c>
      <c r="J17" s="25">
        <f t="shared" si="1"/>
        <v>5109.92</v>
      </c>
      <c r="K17" s="25">
        <f t="shared" si="2"/>
        <v>18207.36</v>
      </c>
      <c r="L17" s="25">
        <f t="shared" si="3"/>
        <v>23317.279999999999</v>
      </c>
      <c r="M17" s="26">
        <f t="shared" si="4"/>
        <v>6.4994029161640321E-2</v>
      </c>
    </row>
    <row r="18" spans="1:13" ht="26.1" customHeight="1" thickBot="1" x14ac:dyDescent="0.25">
      <c r="A18" s="134" t="s">
        <v>235</v>
      </c>
      <c r="B18" s="163" t="s">
        <v>51</v>
      </c>
      <c r="C18" s="164" t="s">
        <v>22</v>
      </c>
      <c r="D18" s="165" t="s">
        <v>225</v>
      </c>
      <c r="E18" s="135" t="s">
        <v>98</v>
      </c>
      <c r="F18" s="163">
        <v>38</v>
      </c>
      <c r="G18" s="136">
        <v>22.07</v>
      </c>
      <c r="H18" s="136">
        <v>7.2</v>
      </c>
      <c r="I18" s="136">
        <f t="shared" si="5"/>
        <v>29.27</v>
      </c>
      <c r="J18" s="136">
        <f t="shared" si="1"/>
        <v>838.66</v>
      </c>
      <c r="K18" s="136">
        <f t="shared" si="2"/>
        <v>273.60000000000002</v>
      </c>
      <c r="L18" s="136">
        <f t="shared" si="3"/>
        <v>1112.26</v>
      </c>
      <c r="M18" s="137">
        <f t="shared" si="4"/>
        <v>3.1002869492207526E-3</v>
      </c>
    </row>
    <row r="19" spans="1:13" ht="24" customHeight="1" thickBot="1" x14ac:dyDescent="0.25">
      <c r="A19" s="170" t="s">
        <v>49</v>
      </c>
      <c r="B19" s="171"/>
      <c r="C19" s="171"/>
      <c r="D19" s="172" t="s">
        <v>69</v>
      </c>
      <c r="E19" s="171"/>
      <c r="F19" s="173"/>
      <c r="G19" s="174"/>
      <c r="H19" s="174"/>
      <c r="I19" s="174"/>
      <c r="J19" s="175">
        <f>SUM(J20:J24)</f>
        <v>24565.8</v>
      </c>
      <c r="K19" s="175">
        <f>SUM(K20:K24)</f>
        <v>32725.949999999997</v>
      </c>
      <c r="L19" s="175">
        <f>K19+J19</f>
        <v>57291.75</v>
      </c>
      <c r="M19" s="176">
        <v>0.2600766178447172</v>
      </c>
    </row>
    <row r="20" spans="1:13" ht="24" customHeight="1" thickBot="1" x14ac:dyDescent="0.25">
      <c r="A20" s="127" t="s">
        <v>50</v>
      </c>
      <c r="B20" s="202">
        <v>2</v>
      </c>
      <c r="C20" s="129" t="s">
        <v>237</v>
      </c>
      <c r="D20" s="130" t="s">
        <v>245</v>
      </c>
      <c r="E20" s="131" t="s">
        <v>238</v>
      </c>
      <c r="F20" s="204">
        <v>880</v>
      </c>
      <c r="G20" s="132">
        <v>21.97</v>
      </c>
      <c r="H20" s="132">
        <v>6.66</v>
      </c>
      <c r="I20" s="132">
        <f t="shared" ref="I20" si="6">H20+G20</f>
        <v>28.63</v>
      </c>
      <c r="J20" s="132">
        <f t="shared" ref="J20" si="7">ROUND(G20*F20,2)</f>
        <v>19333.599999999999</v>
      </c>
      <c r="K20" s="132">
        <f t="shared" ref="K20" si="8">ROUND(H20*F20,2)</f>
        <v>5860.8</v>
      </c>
      <c r="L20" s="132">
        <f t="shared" ref="L20" si="9">K20+J20</f>
        <v>25194.399999999998</v>
      </c>
      <c r="M20" s="133">
        <f>L20/($L$89)</f>
        <v>7.0226268600369804E-2</v>
      </c>
    </row>
    <row r="21" spans="1:13" ht="26.25" customHeight="1" thickBot="1" x14ac:dyDescent="0.25">
      <c r="A21" s="127" t="s">
        <v>241</v>
      </c>
      <c r="B21" s="203">
        <v>1</v>
      </c>
      <c r="C21" s="22" t="s">
        <v>237</v>
      </c>
      <c r="D21" s="23" t="s">
        <v>236</v>
      </c>
      <c r="E21" s="24" t="s">
        <v>24</v>
      </c>
      <c r="F21" s="21">
        <v>880</v>
      </c>
      <c r="G21" s="25">
        <v>2.46</v>
      </c>
      <c r="H21" s="25">
        <v>24.51</v>
      </c>
      <c r="I21" s="25">
        <f>H21+G21</f>
        <v>26.970000000000002</v>
      </c>
      <c r="J21" s="25">
        <f>ROUND(G21*F21,2)</f>
        <v>2164.8000000000002</v>
      </c>
      <c r="K21" s="25">
        <f>ROUND(H21*F21,2)</f>
        <v>21568.799999999999</v>
      </c>
      <c r="L21" s="25">
        <f>K21+J21</f>
        <v>23733.599999999999</v>
      </c>
      <c r="M21" s="26">
        <f>L21/L89</f>
        <v>6.6154469582674597E-2</v>
      </c>
    </row>
    <row r="22" spans="1:13" ht="24" customHeight="1" thickBot="1" x14ac:dyDescent="0.25">
      <c r="A22" s="127" t="s">
        <v>242</v>
      </c>
      <c r="B22" s="21" t="s">
        <v>54</v>
      </c>
      <c r="C22" s="22" t="s">
        <v>32</v>
      </c>
      <c r="D22" s="23" t="s">
        <v>239</v>
      </c>
      <c r="E22" s="24" t="s">
        <v>48</v>
      </c>
      <c r="F22" s="21">
        <v>50</v>
      </c>
      <c r="G22" s="25">
        <v>4.5</v>
      </c>
      <c r="H22" s="25">
        <v>44.27</v>
      </c>
      <c r="I22" s="25">
        <f t="shared" ref="I22:I24" si="10">H22+G22</f>
        <v>48.77</v>
      </c>
      <c r="J22" s="25">
        <f>ROUND(G22*F22,2)</f>
        <v>225</v>
      </c>
      <c r="K22" s="25">
        <f t="shared" ref="K22:K23" si="11">ROUND(H22*F22,2)</f>
        <v>2213.5</v>
      </c>
      <c r="L22" s="25">
        <f t="shared" ref="L22:L24" si="12">K22+J22</f>
        <v>2438.5</v>
      </c>
      <c r="M22" s="26">
        <f>L22/L89</f>
        <v>6.7970166379037319E-3</v>
      </c>
    </row>
    <row r="23" spans="1:13" ht="24" customHeight="1" thickBot="1" x14ac:dyDescent="0.25">
      <c r="A23" s="127" t="s">
        <v>243</v>
      </c>
      <c r="B23" s="21" t="s">
        <v>55</v>
      </c>
      <c r="C23" s="22" t="s">
        <v>22</v>
      </c>
      <c r="D23" s="23" t="s">
        <v>56</v>
      </c>
      <c r="E23" s="24" t="s">
        <v>48</v>
      </c>
      <c r="F23" s="21">
        <v>75</v>
      </c>
      <c r="G23" s="25">
        <v>12.5</v>
      </c>
      <c r="H23" s="25">
        <v>28.09</v>
      </c>
      <c r="I23" s="25">
        <f t="shared" si="10"/>
        <v>40.590000000000003</v>
      </c>
      <c r="J23" s="25">
        <f>ROUND(G23*F23,2)</f>
        <v>937.5</v>
      </c>
      <c r="K23" s="25">
        <f t="shared" si="11"/>
        <v>2106.75</v>
      </c>
      <c r="L23" s="25">
        <f t="shared" si="12"/>
        <v>3044.25</v>
      </c>
      <c r="M23" s="26">
        <f>L23/L89</f>
        <v>8.4854697149634763E-3</v>
      </c>
    </row>
    <row r="24" spans="1:13" ht="39" customHeight="1" thickBot="1" x14ac:dyDescent="0.25">
      <c r="A24" s="127" t="s">
        <v>244</v>
      </c>
      <c r="B24" s="27" t="s">
        <v>57</v>
      </c>
      <c r="C24" s="28" t="s">
        <v>22</v>
      </c>
      <c r="D24" s="29" t="s">
        <v>88</v>
      </c>
      <c r="E24" s="30" t="s">
        <v>41</v>
      </c>
      <c r="F24" s="27">
        <v>215</v>
      </c>
      <c r="G24" s="31">
        <v>8.86</v>
      </c>
      <c r="H24" s="31">
        <v>4.54</v>
      </c>
      <c r="I24" s="31">
        <f t="shared" si="10"/>
        <v>13.399999999999999</v>
      </c>
      <c r="J24" s="31">
        <f>ROUND(G24*F24,2)</f>
        <v>1904.9</v>
      </c>
      <c r="K24" s="31">
        <f>ROUND(H24*F24,2)</f>
        <v>976.1</v>
      </c>
      <c r="L24" s="31">
        <f t="shared" si="12"/>
        <v>2881</v>
      </c>
      <c r="M24" s="32">
        <f>L24/($L$89)</f>
        <v>8.0304305654298348E-3</v>
      </c>
    </row>
    <row r="25" spans="1:13" ht="24" customHeight="1" thickBot="1" x14ac:dyDescent="0.25">
      <c r="A25" s="170" t="s">
        <v>58</v>
      </c>
      <c r="B25" s="6"/>
      <c r="C25" s="7"/>
      <c r="D25" s="8" t="s">
        <v>59</v>
      </c>
      <c r="E25" s="7"/>
      <c r="F25" s="9"/>
      <c r="G25" s="19"/>
      <c r="H25" s="19"/>
      <c r="I25" s="19"/>
      <c r="J25" s="10">
        <f>SUM(J26:J33)</f>
        <v>34821.97</v>
      </c>
      <c r="K25" s="10">
        <f>SUM(K26:K33)</f>
        <v>73893.460000000006</v>
      </c>
      <c r="L25" s="10">
        <f>J25+K25</f>
        <v>108715.43000000001</v>
      </c>
      <c r="M25" s="11">
        <f>L25/L89</f>
        <v>0.30303079208811096</v>
      </c>
    </row>
    <row r="26" spans="1:13" ht="26.1" customHeight="1" x14ac:dyDescent="0.2">
      <c r="A26" s="127" t="s">
        <v>60</v>
      </c>
      <c r="B26" s="128" t="s">
        <v>61</v>
      </c>
      <c r="C26" s="129" t="s">
        <v>22</v>
      </c>
      <c r="D26" s="130" t="s">
        <v>62</v>
      </c>
      <c r="E26" s="131" t="s">
        <v>24</v>
      </c>
      <c r="F26" s="128">
        <v>3832.73</v>
      </c>
      <c r="G26" s="132">
        <v>1.02</v>
      </c>
      <c r="H26" s="132">
        <v>0.45</v>
      </c>
      <c r="I26" s="132">
        <f t="shared" ref="I26:I33" si="13">H26+G26</f>
        <v>1.47</v>
      </c>
      <c r="J26" s="132">
        <f>ROUND(G26*F26,2)</f>
        <v>3909.38</v>
      </c>
      <c r="K26" s="132">
        <f>ROUND(H26*F26,2)</f>
        <v>1724.73</v>
      </c>
      <c r="L26" s="132">
        <f t="shared" ref="L26:L33" si="14">K26+J26</f>
        <v>5634.1100000000006</v>
      </c>
      <c r="M26" s="133">
        <f t="shared" ref="M26:M34" si="15">L26/($L$89)</f>
        <v>1.5704383600483821E-2</v>
      </c>
    </row>
    <row r="27" spans="1:13" ht="26.1" customHeight="1" x14ac:dyDescent="0.2">
      <c r="A27" s="20" t="s">
        <v>89</v>
      </c>
      <c r="B27" s="21">
        <v>3</v>
      </c>
      <c r="C27" s="22" t="str">
        <f>C20</f>
        <v>PROPRIA</v>
      </c>
      <c r="D27" s="23" t="s">
        <v>94</v>
      </c>
      <c r="E27" s="24" t="s">
        <v>240</v>
      </c>
      <c r="F27" s="21">
        <v>1000</v>
      </c>
      <c r="G27" s="205">
        <v>2.2199999999999998</v>
      </c>
      <c r="H27" s="205">
        <v>0.74</v>
      </c>
      <c r="I27" s="25">
        <f t="shared" si="13"/>
        <v>2.96</v>
      </c>
      <c r="J27" s="25">
        <f>ROUND(G27*F27,2)</f>
        <v>2220</v>
      </c>
      <c r="K27" s="25">
        <f>ROUND(H27*F27,2)</f>
        <v>740</v>
      </c>
      <c r="L27" s="25">
        <f t="shared" si="14"/>
        <v>2960</v>
      </c>
      <c r="M27" s="26">
        <f t="shared" si="15"/>
        <v>8.250633277914721E-3</v>
      </c>
    </row>
    <row r="28" spans="1:13" ht="26.1" customHeight="1" x14ac:dyDescent="0.2">
      <c r="A28" s="20" t="s">
        <v>90</v>
      </c>
      <c r="B28" s="21" t="s">
        <v>63</v>
      </c>
      <c r="C28" s="22" t="s">
        <v>22</v>
      </c>
      <c r="D28" s="23" t="s">
        <v>95</v>
      </c>
      <c r="E28" s="24" t="s">
        <v>24</v>
      </c>
      <c r="F28" s="21">
        <v>35</v>
      </c>
      <c r="G28" s="25">
        <v>2.04</v>
      </c>
      <c r="H28" s="25">
        <v>27.12</v>
      </c>
      <c r="I28" s="25">
        <f t="shared" si="13"/>
        <v>29.16</v>
      </c>
      <c r="J28" s="25">
        <f t="shared" ref="J28:J31" si="16">ROUND(G28*F28,2)</f>
        <v>71.400000000000006</v>
      </c>
      <c r="K28" s="25">
        <f t="shared" ref="K28:K31" si="17">ROUND(H28*F28,2)</f>
        <v>949.2</v>
      </c>
      <c r="L28" s="25">
        <f t="shared" si="14"/>
        <v>1020.6</v>
      </c>
      <c r="M28" s="26">
        <f t="shared" si="15"/>
        <v>2.8447960552161365E-3</v>
      </c>
    </row>
    <row r="29" spans="1:13" ht="26.1" customHeight="1" x14ac:dyDescent="0.2">
      <c r="A29" s="20" t="s">
        <v>91</v>
      </c>
      <c r="B29" s="21" t="s">
        <v>64</v>
      </c>
      <c r="C29" s="22" t="s">
        <v>22</v>
      </c>
      <c r="D29" s="23" t="s">
        <v>207</v>
      </c>
      <c r="E29" s="24" t="s">
        <v>24</v>
      </c>
      <c r="F29" s="21">
        <v>35</v>
      </c>
      <c r="G29" s="25">
        <v>0.59</v>
      </c>
      <c r="H29" s="25">
        <v>2.5</v>
      </c>
      <c r="I29" s="25">
        <f t="shared" si="13"/>
        <v>3.09</v>
      </c>
      <c r="J29" s="25">
        <f t="shared" si="16"/>
        <v>20.65</v>
      </c>
      <c r="K29" s="25">
        <f t="shared" si="17"/>
        <v>87.5</v>
      </c>
      <c r="L29" s="25">
        <f t="shared" si="14"/>
        <v>108.15</v>
      </c>
      <c r="M29" s="26">
        <f t="shared" si="15"/>
        <v>3.014547260157017E-4</v>
      </c>
    </row>
    <row r="30" spans="1:13" ht="39" customHeight="1" x14ac:dyDescent="0.2">
      <c r="A30" s="20" t="s">
        <v>92</v>
      </c>
      <c r="B30" s="21" t="s">
        <v>65</v>
      </c>
      <c r="C30" s="22" t="s">
        <v>22</v>
      </c>
      <c r="D30" s="23" t="s">
        <v>219</v>
      </c>
      <c r="E30" s="24" t="s">
        <v>24</v>
      </c>
      <c r="F30" s="21">
        <v>3832.73</v>
      </c>
      <c r="G30" s="25">
        <v>5.99</v>
      </c>
      <c r="H30" s="25">
        <v>15.78</v>
      </c>
      <c r="I30" s="25">
        <f t="shared" si="13"/>
        <v>21.77</v>
      </c>
      <c r="J30" s="25">
        <f t="shared" si="16"/>
        <v>22958.05</v>
      </c>
      <c r="K30" s="25">
        <f t="shared" si="17"/>
        <v>60480.480000000003</v>
      </c>
      <c r="L30" s="25">
        <f t="shared" si="14"/>
        <v>83438.53</v>
      </c>
      <c r="M30" s="26">
        <f t="shared" si="15"/>
        <v>0.23257456495888032</v>
      </c>
    </row>
    <row r="31" spans="1:13" ht="26.1" customHeight="1" x14ac:dyDescent="0.2">
      <c r="A31" s="20" t="s">
        <v>93</v>
      </c>
      <c r="B31" s="21" t="s">
        <v>66</v>
      </c>
      <c r="C31" s="22" t="s">
        <v>22</v>
      </c>
      <c r="D31" s="23" t="s">
        <v>67</v>
      </c>
      <c r="E31" s="24" t="s">
        <v>24</v>
      </c>
      <c r="F31" s="21">
        <v>693.18000000000006</v>
      </c>
      <c r="G31" s="25">
        <v>5.73</v>
      </c>
      <c r="H31" s="25">
        <v>11.49</v>
      </c>
      <c r="I31" s="25">
        <f t="shared" si="13"/>
        <v>17.22</v>
      </c>
      <c r="J31" s="25">
        <f t="shared" si="16"/>
        <v>3971.92</v>
      </c>
      <c r="K31" s="25">
        <f t="shared" si="17"/>
        <v>7964.64</v>
      </c>
      <c r="L31" s="25">
        <f t="shared" si="14"/>
        <v>11936.560000000001</v>
      </c>
      <c r="M31" s="26">
        <f t="shared" si="15"/>
        <v>3.3271682148589783E-2</v>
      </c>
    </row>
    <row r="32" spans="1:13" ht="26.1" customHeight="1" x14ac:dyDescent="0.2">
      <c r="A32" s="20" t="s">
        <v>220</v>
      </c>
      <c r="B32" s="197" t="s">
        <v>96</v>
      </c>
      <c r="C32" s="197" t="s">
        <v>22</v>
      </c>
      <c r="D32" s="126" t="s">
        <v>97</v>
      </c>
      <c r="E32" s="24" t="s">
        <v>98</v>
      </c>
      <c r="F32" s="140">
        <v>65.5</v>
      </c>
      <c r="G32" s="162">
        <v>18.899999999999999</v>
      </c>
      <c r="H32" s="162">
        <v>13.01</v>
      </c>
      <c r="I32" s="25">
        <f t="shared" si="13"/>
        <v>31.909999999999997</v>
      </c>
      <c r="J32" s="25">
        <f>ROUND(G32*F32,2)</f>
        <v>1237.95</v>
      </c>
      <c r="K32" s="25">
        <f>ROUND(H32*F32,2)</f>
        <v>852.16</v>
      </c>
      <c r="L32" s="25">
        <f t="shared" si="14"/>
        <v>2090.11</v>
      </c>
      <c r="M32" s="26">
        <f>L32/($L$89)</f>
        <v>5.8259226758453847E-3</v>
      </c>
    </row>
    <row r="33" spans="1:13" ht="26.1" customHeight="1" thickBot="1" x14ac:dyDescent="0.25">
      <c r="A33" s="134" t="s">
        <v>221</v>
      </c>
      <c r="B33" s="163" t="s">
        <v>57</v>
      </c>
      <c r="C33" s="164" t="s">
        <v>22</v>
      </c>
      <c r="D33" s="165" t="s">
        <v>222</v>
      </c>
      <c r="E33" s="135" t="s">
        <v>98</v>
      </c>
      <c r="F33" s="163">
        <v>75.5</v>
      </c>
      <c r="G33" s="136">
        <v>5.73</v>
      </c>
      <c r="H33" s="136">
        <v>14.5</v>
      </c>
      <c r="I33" s="136">
        <f t="shared" si="13"/>
        <v>20.23</v>
      </c>
      <c r="J33" s="136">
        <f>ROUND(G33*F33,2)</f>
        <v>432.62</v>
      </c>
      <c r="K33" s="136">
        <f>ROUND(H33*F33,2)</f>
        <v>1094.75</v>
      </c>
      <c r="L33" s="136">
        <f t="shared" si="14"/>
        <v>1527.37</v>
      </c>
      <c r="M33" s="137">
        <f>L33/($L$89)</f>
        <v>4.2573546451650695E-3</v>
      </c>
    </row>
    <row r="34" spans="1:13" ht="26.1" customHeight="1" thickBot="1" x14ac:dyDescent="0.25">
      <c r="A34" s="192" t="s">
        <v>99</v>
      </c>
      <c r="B34" s="193"/>
      <c r="C34" s="193"/>
      <c r="D34" s="193" t="s">
        <v>100</v>
      </c>
      <c r="E34" s="193"/>
      <c r="F34" s="194"/>
      <c r="G34" s="194"/>
      <c r="H34" s="194"/>
      <c r="I34" s="194"/>
      <c r="J34" s="195">
        <f>J35+J60</f>
        <v>6850.84</v>
      </c>
      <c r="K34" s="195">
        <f>K35+K60</f>
        <v>38900.17</v>
      </c>
      <c r="L34" s="195">
        <f>K34+J34</f>
        <v>45751.009999999995</v>
      </c>
      <c r="M34" s="196">
        <f t="shared" si="15"/>
        <v>0.12752527216358417</v>
      </c>
    </row>
    <row r="35" spans="1:13" ht="26.1" customHeight="1" thickBot="1" x14ac:dyDescent="0.25">
      <c r="A35" s="153" t="s">
        <v>101</v>
      </c>
      <c r="B35" s="154"/>
      <c r="C35" s="154"/>
      <c r="D35" s="154" t="s">
        <v>102</v>
      </c>
      <c r="E35" s="154"/>
      <c r="F35" s="139"/>
      <c r="G35" s="139"/>
      <c r="H35" s="139"/>
      <c r="I35" s="139"/>
      <c r="J35" s="149">
        <f>SUM(J36:J59)</f>
        <v>3880.5299999999997</v>
      </c>
      <c r="K35" s="149">
        <f>SUM(K36:K59)</f>
        <v>24901.339999999997</v>
      </c>
      <c r="L35" s="149">
        <f>K35+J35</f>
        <v>28781.869999999995</v>
      </c>
      <c r="M35" s="150">
        <f>L35/L89</f>
        <v>8.0225896764397078E-2</v>
      </c>
    </row>
    <row r="36" spans="1:13" ht="26.1" customHeight="1" x14ac:dyDescent="0.2">
      <c r="A36" s="142" t="s">
        <v>103</v>
      </c>
      <c r="B36" s="143" t="s">
        <v>104</v>
      </c>
      <c r="C36" s="144" t="s">
        <v>22</v>
      </c>
      <c r="D36" s="144" t="s">
        <v>224</v>
      </c>
      <c r="E36" s="145" t="s">
        <v>24</v>
      </c>
      <c r="F36" s="145">
        <v>7.49</v>
      </c>
      <c r="G36" s="146">
        <v>9.81</v>
      </c>
      <c r="H36" s="146">
        <v>3.02</v>
      </c>
      <c r="I36" s="132">
        <f t="shared" ref="I36:I59" si="18">H36+G36</f>
        <v>12.83</v>
      </c>
      <c r="J36" s="132">
        <f>ROUND(G36*F36,2)</f>
        <v>73.48</v>
      </c>
      <c r="K36" s="132">
        <f t="shared" ref="K36:K58" si="19">ROUND(H36*F36,2)</f>
        <v>22.62</v>
      </c>
      <c r="L36" s="132">
        <f t="shared" ref="L36:L59" si="20">K36+J36</f>
        <v>96.100000000000009</v>
      </c>
      <c r="M36" s="133">
        <f t="shared" ref="M36:M59" si="21">L36/($L$89)</f>
        <v>2.678668439214881E-4</v>
      </c>
    </row>
    <row r="37" spans="1:13" ht="26.1" customHeight="1" x14ac:dyDescent="0.2">
      <c r="A37" s="147" t="s">
        <v>105</v>
      </c>
      <c r="B37" s="125" t="s">
        <v>106</v>
      </c>
      <c r="C37" s="126" t="s">
        <v>22</v>
      </c>
      <c r="D37" s="126" t="s">
        <v>107</v>
      </c>
      <c r="E37" s="140" t="s">
        <v>24</v>
      </c>
      <c r="F37" s="140">
        <v>1.89</v>
      </c>
      <c r="G37" s="141">
        <v>13.92</v>
      </c>
      <c r="H37" s="141">
        <v>1395.92</v>
      </c>
      <c r="I37" s="25">
        <f t="shared" si="18"/>
        <v>1409.8400000000001</v>
      </c>
      <c r="J37" s="25">
        <f t="shared" ref="J37:J58" si="22">ROUND(G37*F37,2)</f>
        <v>26.31</v>
      </c>
      <c r="K37" s="25">
        <f t="shared" si="19"/>
        <v>2638.29</v>
      </c>
      <c r="L37" s="25">
        <f t="shared" si="20"/>
        <v>2664.6</v>
      </c>
      <c r="M37" s="26">
        <f t="shared" si="21"/>
        <v>7.4272423757876906E-3</v>
      </c>
    </row>
    <row r="38" spans="1:13" ht="26.1" customHeight="1" x14ac:dyDescent="0.2">
      <c r="A38" s="147" t="s">
        <v>108</v>
      </c>
      <c r="B38" s="125" t="s">
        <v>109</v>
      </c>
      <c r="C38" s="126" t="s">
        <v>22</v>
      </c>
      <c r="D38" s="126" t="s">
        <v>211</v>
      </c>
      <c r="E38" s="140" t="s">
        <v>24</v>
      </c>
      <c r="F38" s="140">
        <v>5.6</v>
      </c>
      <c r="G38" s="141">
        <v>19.02</v>
      </c>
      <c r="H38" s="141">
        <v>1074.02</v>
      </c>
      <c r="I38" s="25">
        <f t="shared" si="18"/>
        <v>1093.04</v>
      </c>
      <c r="J38" s="25">
        <f t="shared" si="22"/>
        <v>106.51</v>
      </c>
      <c r="K38" s="25">
        <f t="shared" si="19"/>
        <v>6014.51</v>
      </c>
      <c r="L38" s="25">
        <f t="shared" si="20"/>
        <v>6121.02</v>
      </c>
      <c r="M38" s="26">
        <f t="shared" si="21"/>
        <v>1.706158490093972E-2</v>
      </c>
    </row>
    <row r="39" spans="1:13" ht="26.1" customHeight="1" x14ac:dyDescent="0.2">
      <c r="A39" s="147" t="s">
        <v>186</v>
      </c>
      <c r="B39" s="125" t="s">
        <v>110</v>
      </c>
      <c r="C39" s="126" t="s">
        <v>22</v>
      </c>
      <c r="D39" s="126" t="s">
        <v>111</v>
      </c>
      <c r="E39" s="140" t="s">
        <v>44</v>
      </c>
      <c r="F39" s="140">
        <v>6</v>
      </c>
      <c r="G39" s="141">
        <v>9.5399999999999991</v>
      </c>
      <c r="H39" s="141">
        <v>2.84</v>
      </c>
      <c r="I39" s="25">
        <f t="shared" si="18"/>
        <v>12.379999999999999</v>
      </c>
      <c r="J39" s="25">
        <f t="shared" si="22"/>
        <v>57.24</v>
      </c>
      <c r="K39" s="25">
        <f t="shared" si="19"/>
        <v>17.04</v>
      </c>
      <c r="L39" s="25">
        <f t="shared" si="20"/>
        <v>74.28</v>
      </c>
      <c r="M39" s="26">
        <f t="shared" si="21"/>
        <v>2.0704629725794104E-4</v>
      </c>
    </row>
    <row r="40" spans="1:13" ht="26.1" customHeight="1" x14ac:dyDescent="0.2">
      <c r="A40" s="147" t="s">
        <v>187</v>
      </c>
      <c r="B40" s="125" t="s">
        <v>112</v>
      </c>
      <c r="C40" s="126" t="s">
        <v>22</v>
      </c>
      <c r="D40" s="126" t="s">
        <v>113</v>
      </c>
      <c r="E40" s="140" t="s">
        <v>44</v>
      </c>
      <c r="F40" s="140">
        <v>6</v>
      </c>
      <c r="G40" s="141">
        <v>35.4</v>
      </c>
      <c r="H40" s="141">
        <v>982.26</v>
      </c>
      <c r="I40" s="25">
        <f t="shared" si="18"/>
        <v>1017.66</v>
      </c>
      <c r="J40" s="25">
        <f t="shared" si="22"/>
        <v>212.4</v>
      </c>
      <c r="K40" s="25">
        <f t="shared" si="19"/>
        <v>5893.56</v>
      </c>
      <c r="L40" s="25">
        <f t="shared" si="20"/>
        <v>6105.96</v>
      </c>
      <c r="M40" s="26">
        <f t="shared" si="21"/>
        <v>1.7019607016762219E-2</v>
      </c>
    </row>
    <row r="41" spans="1:13" ht="26.1" customHeight="1" x14ac:dyDescent="0.2">
      <c r="A41" s="147" t="s">
        <v>188</v>
      </c>
      <c r="B41" s="125" t="s">
        <v>114</v>
      </c>
      <c r="C41" s="126" t="s">
        <v>22</v>
      </c>
      <c r="D41" s="126" t="s">
        <v>115</v>
      </c>
      <c r="E41" s="140" t="s">
        <v>44</v>
      </c>
      <c r="F41" s="140">
        <v>8</v>
      </c>
      <c r="G41" s="141">
        <v>3.35</v>
      </c>
      <c r="H41" s="141">
        <v>76.12</v>
      </c>
      <c r="I41" s="25">
        <f t="shared" si="18"/>
        <v>79.47</v>
      </c>
      <c r="J41" s="25">
        <f t="shared" si="22"/>
        <v>26.8</v>
      </c>
      <c r="K41" s="25">
        <f t="shared" si="19"/>
        <v>608.96</v>
      </c>
      <c r="L41" s="25">
        <f t="shared" si="20"/>
        <v>635.76</v>
      </c>
      <c r="M41" s="26">
        <f t="shared" si="21"/>
        <v>1.7721022340429268E-3</v>
      </c>
    </row>
    <row r="42" spans="1:13" ht="26.1" customHeight="1" x14ac:dyDescent="0.2">
      <c r="A42" s="147" t="s">
        <v>189</v>
      </c>
      <c r="B42" s="125" t="s">
        <v>116</v>
      </c>
      <c r="C42" s="126" t="s">
        <v>22</v>
      </c>
      <c r="D42" s="126" t="s">
        <v>117</v>
      </c>
      <c r="E42" s="140" t="s">
        <v>44</v>
      </c>
      <c r="F42" s="140">
        <v>1</v>
      </c>
      <c r="G42" s="141">
        <v>75.14</v>
      </c>
      <c r="H42" s="141">
        <v>395.76</v>
      </c>
      <c r="I42" s="25">
        <f t="shared" si="18"/>
        <v>470.9</v>
      </c>
      <c r="J42" s="25">
        <f t="shared" si="22"/>
        <v>75.14</v>
      </c>
      <c r="K42" s="25">
        <f t="shared" si="19"/>
        <v>395.76</v>
      </c>
      <c r="L42" s="25">
        <f t="shared" si="20"/>
        <v>470.9</v>
      </c>
      <c r="M42" s="26">
        <f t="shared" si="21"/>
        <v>1.3125754089763654E-3</v>
      </c>
    </row>
    <row r="43" spans="1:13" ht="26.1" customHeight="1" x14ac:dyDescent="0.2">
      <c r="A43" s="147" t="s">
        <v>190</v>
      </c>
      <c r="B43" s="125" t="s">
        <v>118</v>
      </c>
      <c r="C43" s="126" t="s">
        <v>22</v>
      </c>
      <c r="D43" s="126" t="s">
        <v>119</v>
      </c>
      <c r="E43" s="140" t="s">
        <v>44</v>
      </c>
      <c r="F43" s="140">
        <v>1</v>
      </c>
      <c r="G43" s="141">
        <v>29.43</v>
      </c>
      <c r="H43" s="141">
        <v>170.71</v>
      </c>
      <c r="I43" s="25">
        <f t="shared" si="18"/>
        <v>200.14000000000001</v>
      </c>
      <c r="J43" s="25">
        <f t="shared" si="22"/>
        <v>29.43</v>
      </c>
      <c r="K43" s="25">
        <f t="shared" si="19"/>
        <v>170.71</v>
      </c>
      <c r="L43" s="25">
        <f t="shared" si="20"/>
        <v>200.14000000000001</v>
      </c>
      <c r="M43" s="26">
        <f t="shared" si="21"/>
        <v>5.5786545413576095E-4</v>
      </c>
    </row>
    <row r="44" spans="1:13" ht="26.1" customHeight="1" x14ac:dyDescent="0.2">
      <c r="A44" s="147" t="s">
        <v>191</v>
      </c>
      <c r="B44" s="125" t="s">
        <v>120</v>
      </c>
      <c r="C44" s="126" t="s">
        <v>22</v>
      </c>
      <c r="D44" s="126" t="s">
        <v>121</v>
      </c>
      <c r="E44" s="140" t="s">
        <v>44</v>
      </c>
      <c r="F44" s="140">
        <v>1</v>
      </c>
      <c r="G44" s="141">
        <v>16.23</v>
      </c>
      <c r="H44" s="141">
        <v>713.75</v>
      </c>
      <c r="I44" s="25">
        <f t="shared" si="18"/>
        <v>729.98</v>
      </c>
      <c r="J44" s="25">
        <f t="shared" si="22"/>
        <v>16.23</v>
      </c>
      <c r="K44" s="25">
        <f t="shared" si="19"/>
        <v>713.75</v>
      </c>
      <c r="L44" s="25">
        <f t="shared" si="20"/>
        <v>729.98</v>
      </c>
      <c r="M44" s="26">
        <f t="shared" si="21"/>
        <v>2.0347288108824961E-3</v>
      </c>
    </row>
    <row r="45" spans="1:13" ht="26.1" customHeight="1" x14ac:dyDescent="0.2">
      <c r="A45" s="147" t="s">
        <v>192</v>
      </c>
      <c r="B45" s="125" t="s">
        <v>122</v>
      </c>
      <c r="C45" s="126" t="s">
        <v>22</v>
      </c>
      <c r="D45" s="126" t="s">
        <v>123</v>
      </c>
      <c r="E45" s="140" t="s">
        <v>44</v>
      </c>
      <c r="F45" s="140">
        <v>1</v>
      </c>
      <c r="G45" s="141">
        <v>2.94</v>
      </c>
      <c r="H45" s="141">
        <v>13.33</v>
      </c>
      <c r="I45" s="25">
        <f t="shared" si="18"/>
        <v>16.27</v>
      </c>
      <c r="J45" s="25">
        <f t="shared" si="22"/>
        <v>2.94</v>
      </c>
      <c r="K45" s="25">
        <f t="shared" si="19"/>
        <v>13.33</v>
      </c>
      <c r="L45" s="25">
        <f t="shared" si="20"/>
        <v>16.27</v>
      </c>
      <c r="M45" s="26">
        <f t="shared" si="21"/>
        <v>4.5350609267456925E-5</v>
      </c>
    </row>
    <row r="46" spans="1:13" ht="18" customHeight="1" x14ac:dyDescent="0.2">
      <c r="A46" s="147" t="s">
        <v>193</v>
      </c>
      <c r="B46" s="125" t="s">
        <v>124</v>
      </c>
      <c r="C46" s="126" t="s">
        <v>125</v>
      </c>
      <c r="D46" s="126" t="s">
        <v>126</v>
      </c>
      <c r="E46" s="140" t="s">
        <v>159</v>
      </c>
      <c r="F46" s="140">
        <v>3</v>
      </c>
      <c r="G46" s="141">
        <v>21.07</v>
      </c>
      <c r="H46" s="141">
        <v>4.59</v>
      </c>
      <c r="I46" s="25">
        <f t="shared" si="18"/>
        <v>25.66</v>
      </c>
      <c r="J46" s="25">
        <f t="shared" si="22"/>
        <v>63.21</v>
      </c>
      <c r="K46" s="25">
        <f t="shared" si="19"/>
        <v>13.77</v>
      </c>
      <c r="L46" s="25">
        <f t="shared" si="20"/>
        <v>76.98</v>
      </c>
      <c r="M46" s="26">
        <f t="shared" si="21"/>
        <v>2.1457221274793082E-4</v>
      </c>
    </row>
    <row r="47" spans="1:13" ht="15.75" customHeight="1" x14ac:dyDescent="0.2">
      <c r="A47" s="147" t="s">
        <v>194</v>
      </c>
      <c r="B47" s="125" t="s">
        <v>127</v>
      </c>
      <c r="C47" s="126" t="s">
        <v>125</v>
      </c>
      <c r="D47" s="126" t="s">
        <v>128</v>
      </c>
      <c r="E47" s="140" t="s">
        <v>159</v>
      </c>
      <c r="F47" s="140">
        <v>3</v>
      </c>
      <c r="G47" s="141">
        <v>7.02</v>
      </c>
      <c r="H47" s="141">
        <v>79.459999999999994</v>
      </c>
      <c r="I47" s="25">
        <f t="shared" si="18"/>
        <v>86.47999999999999</v>
      </c>
      <c r="J47" s="25">
        <f t="shared" si="22"/>
        <v>21.06</v>
      </c>
      <c r="K47" s="25">
        <f t="shared" si="19"/>
        <v>238.38</v>
      </c>
      <c r="L47" s="25">
        <f t="shared" si="20"/>
        <v>259.44</v>
      </c>
      <c r="M47" s="26">
        <f t="shared" si="21"/>
        <v>7.231568573047957E-4</v>
      </c>
    </row>
    <row r="48" spans="1:13" ht="26.1" customHeight="1" x14ac:dyDescent="0.2">
      <c r="A48" s="147" t="s">
        <v>195</v>
      </c>
      <c r="B48" s="125" t="s">
        <v>129</v>
      </c>
      <c r="C48" s="126" t="s">
        <v>22</v>
      </c>
      <c r="D48" s="126" t="s">
        <v>130</v>
      </c>
      <c r="E48" s="140" t="s">
        <v>44</v>
      </c>
      <c r="F48" s="140">
        <v>4</v>
      </c>
      <c r="G48" s="141">
        <v>5.37</v>
      </c>
      <c r="H48" s="141">
        <v>44.17</v>
      </c>
      <c r="I48" s="25">
        <f t="shared" si="18"/>
        <v>49.54</v>
      </c>
      <c r="J48" s="25">
        <f t="shared" si="22"/>
        <v>21.48</v>
      </c>
      <c r="K48" s="25">
        <f t="shared" si="19"/>
        <v>176.68</v>
      </c>
      <c r="L48" s="25">
        <f t="shared" si="20"/>
        <v>198.16</v>
      </c>
      <c r="M48" s="26">
        <f t="shared" si="21"/>
        <v>5.5234644944310177E-4</v>
      </c>
    </row>
    <row r="49" spans="1:13" ht="14.25" customHeight="1" x14ac:dyDescent="0.2">
      <c r="A49" s="147" t="s">
        <v>131</v>
      </c>
      <c r="B49" s="125" t="s">
        <v>132</v>
      </c>
      <c r="C49" s="126" t="s">
        <v>22</v>
      </c>
      <c r="D49" s="126" t="s">
        <v>133</v>
      </c>
      <c r="E49" s="140" t="s">
        <v>41</v>
      </c>
      <c r="F49" s="140">
        <v>4</v>
      </c>
      <c r="G49" s="141">
        <v>11.62</v>
      </c>
      <c r="H49" s="141">
        <v>88.69</v>
      </c>
      <c r="I49" s="25">
        <f t="shared" si="18"/>
        <v>100.31</v>
      </c>
      <c r="J49" s="25">
        <f t="shared" si="22"/>
        <v>46.48</v>
      </c>
      <c r="K49" s="25">
        <f t="shared" si="19"/>
        <v>354.76</v>
      </c>
      <c r="L49" s="25">
        <f t="shared" si="20"/>
        <v>401.24</v>
      </c>
      <c r="M49" s="26">
        <f t="shared" si="21"/>
        <v>1.1184067893346293E-3</v>
      </c>
    </row>
    <row r="50" spans="1:13" ht="26.1" customHeight="1" x14ac:dyDescent="0.2">
      <c r="A50" s="147" t="s">
        <v>134</v>
      </c>
      <c r="B50" s="125" t="s">
        <v>135</v>
      </c>
      <c r="C50" s="126" t="s">
        <v>22</v>
      </c>
      <c r="D50" s="126" t="s">
        <v>136</v>
      </c>
      <c r="E50" s="140" t="s">
        <v>24</v>
      </c>
      <c r="F50" s="140">
        <v>2.42</v>
      </c>
      <c r="G50" s="141">
        <v>14.22</v>
      </c>
      <c r="H50" s="141">
        <v>390.24</v>
      </c>
      <c r="I50" s="25">
        <f t="shared" si="18"/>
        <v>404.46000000000004</v>
      </c>
      <c r="J50" s="25">
        <f t="shared" si="22"/>
        <v>34.409999999999997</v>
      </c>
      <c r="K50" s="25">
        <f t="shared" si="19"/>
        <v>944.38</v>
      </c>
      <c r="L50" s="25">
        <f t="shared" si="20"/>
        <v>978.79</v>
      </c>
      <c r="M50" s="26">
        <f t="shared" si="21"/>
        <v>2.7282558601655908E-3</v>
      </c>
    </row>
    <row r="51" spans="1:13" ht="12.75" customHeight="1" x14ac:dyDescent="0.2">
      <c r="A51" s="147" t="s">
        <v>137</v>
      </c>
      <c r="B51" s="125" t="s">
        <v>138</v>
      </c>
      <c r="C51" s="126" t="s">
        <v>32</v>
      </c>
      <c r="D51" s="126" t="s">
        <v>139</v>
      </c>
      <c r="E51" s="140" t="s">
        <v>24</v>
      </c>
      <c r="F51" s="140">
        <v>1.5</v>
      </c>
      <c r="G51" s="141">
        <v>36.57</v>
      </c>
      <c r="H51" s="141">
        <v>522.86</v>
      </c>
      <c r="I51" s="25">
        <f t="shared" si="18"/>
        <v>559.43000000000006</v>
      </c>
      <c r="J51" s="25">
        <f t="shared" si="22"/>
        <v>54.86</v>
      </c>
      <c r="K51" s="25">
        <f t="shared" si="19"/>
        <v>784.29</v>
      </c>
      <c r="L51" s="25">
        <f t="shared" si="20"/>
        <v>839.15</v>
      </c>
      <c r="M51" s="26">
        <f t="shared" si="21"/>
        <v>2.3390266605277494E-3</v>
      </c>
    </row>
    <row r="52" spans="1:13" ht="26.1" customHeight="1" x14ac:dyDescent="0.2">
      <c r="A52" s="147" t="s">
        <v>140</v>
      </c>
      <c r="B52" s="125" t="s">
        <v>66</v>
      </c>
      <c r="C52" s="126" t="s">
        <v>22</v>
      </c>
      <c r="D52" s="126" t="s">
        <v>67</v>
      </c>
      <c r="E52" s="140" t="s">
        <v>24</v>
      </c>
      <c r="F52" s="140">
        <v>25</v>
      </c>
      <c r="G52" s="141">
        <v>5.73</v>
      </c>
      <c r="H52" s="141">
        <v>11.49</v>
      </c>
      <c r="I52" s="25">
        <f t="shared" si="18"/>
        <v>17.22</v>
      </c>
      <c r="J52" s="25">
        <f t="shared" si="22"/>
        <v>143.25</v>
      </c>
      <c r="K52" s="25">
        <f t="shared" si="19"/>
        <v>287.25</v>
      </c>
      <c r="L52" s="25">
        <f t="shared" si="20"/>
        <v>430.5</v>
      </c>
      <c r="M52" s="26">
        <f t="shared" si="21"/>
        <v>1.1999654142372592E-3</v>
      </c>
    </row>
    <row r="53" spans="1:13" ht="26.1" customHeight="1" x14ac:dyDescent="0.2">
      <c r="A53" s="147" t="s">
        <v>141</v>
      </c>
      <c r="B53" s="125" t="s">
        <v>142</v>
      </c>
      <c r="C53" s="126" t="s">
        <v>22</v>
      </c>
      <c r="D53" s="126" t="s">
        <v>143</v>
      </c>
      <c r="E53" s="140" t="s">
        <v>24</v>
      </c>
      <c r="F53" s="140">
        <v>40</v>
      </c>
      <c r="G53" s="141">
        <v>25.47</v>
      </c>
      <c r="H53" s="141">
        <v>76.540000000000006</v>
      </c>
      <c r="I53" s="25">
        <f t="shared" si="18"/>
        <v>102.01</v>
      </c>
      <c r="J53" s="25">
        <f t="shared" si="22"/>
        <v>1018.8</v>
      </c>
      <c r="K53" s="25">
        <f t="shared" si="19"/>
        <v>3061.6</v>
      </c>
      <c r="L53" s="25">
        <f t="shared" si="20"/>
        <v>4080.3999999999996</v>
      </c>
      <c r="M53" s="26">
        <f t="shared" si="21"/>
        <v>1.1373609468649739E-2</v>
      </c>
    </row>
    <row r="54" spans="1:13" ht="26.1" customHeight="1" x14ac:dyDescent="0.2">
      <c r="A54" s="147" t="s">
        <v>144</v>
      </c>
      <c r="B54" s="125" t="s">
        <v>145</v>
      </c>
      <c r="C54" s="126" t="s">
        <v>22</v>
      </c>
      <c r="D54" s="126" t="s">
        <v>146</v>
      </c>
      <c r="E54" s="140" t="s">
        <v>24</v>
      </c>
      <c r="F54" s="140">
        <v>42.85</v>
      </c>
      <c r="G54" s="141">
        <v>26.14</v>
      </c>
      <c r="H54" s="141">
        <v>15.6</v>
      </c>
      <c r="I54" s="25">
        <f t="shared" si="18"/>
        <v>41.74</v>
      </c>
      <c r="J54" s="25">
        <f t="shared" si="22"/>
        <v>1120.0999999999999</v>
      </c>
      <c r="K54" s="25">
        <f t="shared" si="19"/>
        <v>668.46</v>
      </c>
      <c r="L54" s="25">
        <f t="shared" si="20"/>
        <v>1788.56</v>
      </c>
      <c r="M54" s="26">
        <f t="shared" si="21"/>
        <v>4.9853894106578218E-3</v>
      </c>
    </row>
    <row r="55" spans="1:13" ht="26.1" customHeight="1" x14ac:dyDescent="0.2">
      <c r="A55" s="147" t="s">
        <v>147</v>
      </c>
      <c r="B55" s="125" t="s">
        <v>148</v>
      </c>
      <c r="C55" s="126" t="s">
        <v>22</v>
      </c>
      <c r="D55" s="126" t="s">
        <v>149</v>
      </c>
      <c r="E55" s="140" t="s">
        <v>24</v>
      </c>
      <c r="F55" s="140">
        <v>42.85</v>
      </c>
      <c r="G55" s="141">
        <v>7.99</v>
      </c>
      <c r="H55" s="141">
        <v>12.24</v>
      </c>
      <c r="I55" s="25">
        <f t="shared" si="18"/>
        <v>20.23</v>
      </c>
      <c r="J55" s="25">
        <f t="shared" si="22"/>
        <v>342.37</v>
      </c>
      <c r="K55" s="25">
        <f t="shared" si="19"/>
        <v>524.48</v>
      </c>
      <c r="L55" s="25">
        <f t="shared" si="20"/>
        <v>866.85</v>
      </c>
      <c r="M55" s="26">
        <f t="shared" si="21"/>
        <v>2.4162369787028297E-3</v>
      </c>
    </row>
    <row r="56" spans="1:13" ht="26.1" customHeight="1" x14ac:dyDescent="0.2">
      <c r="A56" s="147" t="s">
        <v>150</v>
      </c>
      <c r="B56" s="125" t="s">
        <v>151</v>
      </c>
      <c r="C56" s="126" t="s">
        <v>22</v>
      </c>
      <c r="D56" s="126" t="s">
        <v>152</v>
      </c>
      <c r="E56" s="140" t="s">
        <v>44</v>
      </c>
      <c r="F56" s="140">
        <v>6</v>
      </c>
      <c r="G56" s="141">
        <v>20.94</v>
      </c>
      <c r="H56" s="141">
        <v>44.46</v>
      </c>
      <c r="I56" s="25">
        <f t="shared" si="18"/>
        <v>65.400000000000006</v>
      </c>
      <c r="J56" s="25">
        <f t="shared" si="22"/>
        <v>125.64</v>
      </c>
      <c r="K56" s="25">
        <f t="shared" si="19"/>
        <v>266.76</v>
      </c>
      <c r="L56" s="25">
        <f t="shared" si="20"/>
        <v>392.4</v>
      </c>
      <c r="M56" s="26">
        <f t="shared" si="21"/>
        <v>1.0937663845451812E-3</v>
      </c>
    </row>
    <row r="57" spans="1:13" ht="26.1" customHeight="1" x14ac:dyDescent="0.2">
      <c r="A57" s="147" t="s">
        <v>153</v>
      </c>
      <c r="B57" s="125" t="s">
        <v>154</v>
      </c>
      <c r="C57" s="126" t="s">
        <v>22</v>
      </c>
      <c r="D57" s="126" t="s">
        <v>155</v>
      </c>
      <c r="E57" s="140" t="s">
        <v>24</v>
      </c>
      <c r="F57" s="140">
        <v>4.5</v>
      </c>
      <c r="G57" s="141">
        <v>30.73</v>
      </c>
      <c r="H57" s="141">
        <v>208.28</v>
      </c>
      <c r="I57" s="25">
        <f t="shared" si="18"/>
        <v>239.01</v>
      </c>
      <c r="J57" s="25">
        <f t="shared" si="22"/>
        <v>138.29</v>
      </c>
      <c r="K57" s="25">
        <f t="shared" si="19"/>
        <v>937.26</v>
      </c>
      <c r="L57" s="25">
        <f t="shared" si="20"/>
        <v>1075.55</v>
      </c>
      <c r="M57" s="26">
        <f t="shared" si="21"/>
        <v>2.9979623723179654E-3</v>
      </c>
    </row>
    <row r="58" spans="1:13" ht="26.1" customHeight="1" x14ac:dyDescent="0.2">
      <c r="A58" s="147" t="s">
        <v>156</v>
      </c>
      <c r="B58" s="125" t="s">
        <v>157</v>
      </c>
      <c r="C58" s="126" t="s">
        <v>22</v>
      </c>
      <c r="D58" s="126" t="s">
        <v>158</v>
      </c>
      <c r="E58" s="140" t="s">
        <v>24</v>
      </c>
      <c r="F58" s="140">
        <v>2</v>
      </c>
      <c r="G58" s="141">
        <v>26.35</v>
      </c>
      <c r="H58" s="141">
        <v>61.62</v>
      </c>
      <c r="I58" s="25">
        <f t="shared" si="18"/>
        <v>87.97</v>
      </c>
      <c r="J58" s="25">
        <f t="shared" si="22"/>
        <v>52.7</v>
      </c>
      <c r="K58" s="25">
        <f t="shared" si="19"/>
        <v>123.24</v>
      </c>
      <c r="L58" s="25">
        <f t="shared" si="20"/>
        <v>175.94</v>
      </c>
      <c r="M58" s="26">
        <f t="shared" si="21"/>
        <v>4.904109523365932E-4</v>
      </c>
    </row>
    <row r="59" spans="1:13" ht="26.1" customHeight="1" thickBot="1" x14ac:dyDescent="0.25">
      <c r="A59" s="166" t="s">
        <v>196</v>
      </c>
      <c r="B59" s="27" t="s">
        <v>61</v>
      </c>
      <c r="C59" s="28" t="s">
        <v>22</v>
      </c>
      <c r="D59" s="29" t="s">
        <v>62</v>
      </c>
      <c r="E59" s="30" t="s">
        <v>24</v>
      </c>
      <c r="F59" s="27">
        <v>70</v>
      </c>
      <c r="G59" s="31">
        <v>1.02</v>
      </c>
      <c r="H59" s="31">
        <v>0.45</v>
      </c>
      <c r="I59" s="31">
        <f t="shared" si="18"/>
        <v>1.47</v>
      </c>
      <c r="J59" s="31">
        <f>ROUND(G59*F59,2)</f>
        <v>71.400000000000006</v>
      </c>
      <c r="K59" s="31">
        <f>ROUND(H59*F59,2)</f>
        <v>31.5</v>
      </c>
      <c r="L59" s="31">
        <f t="shared" si="20"/>
        <v>102.9</v>
      </c>
      <c r="M59" s="32">
        <f t="shared" si="21"/>
        <v>2.8682100145183272E-4</v>
      </c>
    </row>
    <row r="60" spans="1:13" ht="26.1" customHeight="1" thickBot="1" x14ac:dyDescent="0.25">
      <c r="A60" s="151" t="s">
        <v>160</v>
      </c>
      <c r="B60" s="152"/>
      <c r="C60" s="152"/>
      <c r="D60" s="152" t="s">
        <v>161</v>
      </c>
      <c r="E60" s="152"/>
      <c r="F60" s="138"/>
      <c r="G60" s="138"/>
      <c r="H60" s="138"/>
      <c r="I60" s="138"/>
      <c r="J60" s="148">
        <f>SUM(J61:J77)</f>
        <v>2970.31</v>
      </c>
      <c r="K60" s="148">
        <f>SUM(K61:K77)</f>
        <v>13998.830000000002</v>
      </c>
      <c r="L60" s="148">
        <f>K60+J60</f>
        <v>16969.140000000003</v>
      </c>
      <c r="M60" s="155">
        <f>L60/L89</f>
        <v>4.7299375399187105E-2</v>
      </c>
    </row>
    <row r="61" spans="1:13" ht="26.1" customHeight="1" x14ac:dyDescent="0.2">
      <c r="A61" s="157" t="s">
        <v>162</v>
      </c>
      <c r="B61" s="145" t="s">
        <v>104</v>
      </c>
      <c r="C61" s="145" t="s">
        <v>22</v>
      </c>
      <c r="D61" s="160" t="s">
        <v>224</v>
      </c>
      <c r="E61" s="145" t="s">
        <v>24</v>
      </c>
      <c r="F61" s="145">
        <v>7.49</v>
      </c>
      <c r="G61" s="146">
        <v>9.81</v>
      </c>
      <c r="H61" s="146">
        <v>3.02</v>
      </c>
      <c r="I61" s="132">
        <f t="shared" ref="I61:I77" si="23">H61+G61</f>
        <v>12.83</v>
      </c>
      <c r="J61" s="132">
        <f>ROUND(G61*F61,2)</f>
        <v>73.48</v>
      </c>
      <c r="K61" s="132">
        <f t="shared" ref="K61:K76" si="24">ROUND(H61*F61,2)</f>
        <v>22.62</v>
      </c>
      <c r="L61" s="132">
        <f t="shared" ref="L61:L77" si="25">K61+J61</f>
        <v>96.100000000000009</v>
      </c>
      <c r="M61" s="133">
        <f t="shared" ref="M61:M76" si="26">L61/($L$89)</f>
        <v>2.678668439214881E-4</v>
      </c>
    </row>
    <row r="62" spans="1:13" ht="26.1" customHeight="1" x14ac:dyDescent="0.2">
      <c r="A62" s="158" t="s">
        <v>163</v>
      </c>
      <c r="B62" s="140" t="s">
        <v>106</v>
      </c>
      <c r="C62" s="140" t="s">
        <v>22</v>
      </c>
      <c r="D62" s="161" t="s">
        <v>107</v>
      </c>
      <c r="E62" s="140" t="s">
        <v>24</v>
      </c>
      <c r="F62" s="140">
        <v>1.89</v>
      </c>
      <c r="G62" s="141">
        <v>13.92</v>
      </c>
      <c r="H62" s="141">
        <v>1305.92</v>
      </c>
      <c r="I62" s="25">
        <f t="shared" si="23"/>
        <v>1319.8400000000001</v>
      </c>
      <c r="J62" s="25">
        <f t="shared" ref="J62:J76" si="27">ROUND(G62*F62,2)</f>
        <v>26.31</v>
      </c>
      <c r="K62" s="25">
        <f t="shared" si="24"/>
        <v>2468.19</v>
      </c>
      <c r="L62" s="25">
        <f t="shared" si="25"/>
        <v>2494.5</v>
      </c>
      <c r="M62" s="26">
        <f t="shared" si="26"/>
        <v>6.9531096999183349E-3</v>
      </c>
    </row>
    <row r="63" spans="1:13" ht="26.1" customHeight="1" x14ac:dyDescent="0.2">
      <c r="A63" s="158" t="s">
        <v>164</v>
      </c>
      <c r="B63" s="140" t="s">
        <v>109</v>
      </c>
      <c r="C63" s="140" t="s">
        <v>22</v>
      </c>
      <c r="D63" s="161" t="s">
        <v>211</v>
      </c>
      <c r="E63" s="140" t="s">
        <v>24</v>
      </c>
      <c r="F63" s="140">
        <v>5.6</v>
      </c>
      <c r="G63" s="141">
        <v>19.02</v>
      </c>
      <c r="H63" s="141">
        <v>1074.02</v>
      </c>
      <c r="I63" s="25">
        <f t="shared" si="23"/>
        <v>1093.04</v>
      </c>
      <c r="J63" s="25">
        <f t="shared" si="27"/>
        <v>106.51</v>
      </c>
      <c r="K63" s="25">
        <f t="shared" si="24"/>
        <v>6014.51</v>
      </c>
      <c r="L63" s="25">
        <f t="shared" si="25"/>
        <v>6121.02</v>
      </c>
      <c r="M63" s="26">
        <f t="shared" si="26"/>
        <v>1.706158490093972E-2</v>
      </c>
    </row>
    <row r="64" spans="1:13" ht="26.1" customHeight="1" x14ac:dyDescent="0.2">
      <c r="A64" s="158" t="s">
        <v>165</v>
      </c>
      <c r="B64" s="140" t="s">
        <v>114</v>
      </c>
      <c r="C64" s="140" t="s">
        <v>22</v>
      </c>
      <c r="D64" s="161" t="s">
        <v>115</v>
      </c>
      <c r="E64" s="140" t="s">
        <v>44</v>
      </c>
      <c r="F64" s="140">
        <v>3</v>
      </c>
      <c r="G64" s="141">
        <v>3.35</v>
      </c>
      <c r="H64" s="141">
        <v>76.12</v>
      </c>
      <c r="I64" s="25">
        <f t="shared" si="23"/>
        <v>79.47</v>
      </c>
      <c r="J64" s="25">
        <f t="shared" si="27"/>
        <v>10.050000000000001</v>
      </c>
      <c r="K64" s="25">
        <f t="shared" si="24"/>
        <v>228.36</v>
      </c>
      <c r="L64" s="25">
        <f t="shared" si="25"/>
        <v>238.41000000000003</v>
      </c>
      <c r="M64" s="26">
        <f t="shared" si="26"/>
        <v>6.6453833776609753E-4</v>
      </c>
    </row>
    <row r="65" spans="1:13" ht="21.75" customHeight="1" x14ac:dyDescent="0.2">
      <c r="A65" s="158" t="s">
        <v>166</v>
      </c>
      <c r="B65" s="140" t="s">
        <v>124</v>
      </c>
      <c r="C65" s="140" t="s">
        <v>125</v>
      </c>
      <c r="D65" s="161" t="s">
        <v>126</v>
      </c>
      <c r="E65" s="140" t="s">
        <v>159</v>
      </c>
      <c r="F65" s="140">
        <v>1</v>
      </c>
      <c r="G65" s="141">
        <v>21.07</v>
      </c>
      <c r="H65" s="141">
        <v>4.59</v>
      </c>
      <c r="I65" s="25">
        <f t="shared" si="23"/>
        <v>25.66</v>
      </c>
      <c r="J65" s="25">
        <f t="shared" si="27"/>
        <v>21.07</v>
      </c>
      <c r="K65" s="25">
        <f t="shared" si="24"/>
        <v>4.59</v>
      </c>
      <c r="L65" s="25">
        <f t="shared" si="25"/>
        <v>25.66</v>
      </c>
      <c r="M65" s="26">
        <f t="shared" si="26"/>
        <v>7.1524070915976936E-5</v>
      </c>
    </row>
    <row r="66" spans="1:13" ht="26.1" customHeight="1" x14ac:dyDescent="0.2">
      <c r="A66" s="158" t="s">
        <v>167</v>
      </c>
      <c r="B66" s="140" t="s">
        <v>129</v>
      </c>
      <c r="C66" s="140" t="s">
        <v>22</v>
      </c>
      <c r="D66" s="161" t="s">
        <v>130</v>
      </c>
      <c r="E66" s="140" t="s">
        <v>44</v>
      </c>
      <c r="F66" s="140">
        <v>5</v>
      </c>
      <c r="G66" s="141">
        <v>5.37</v>
      </c>
      <c r="H66" s="141">
        <v>44.17</v>
      </c>
      <c r="I66" s="25">
        <f t="shared" si="23"/>
        <v>49.54</v>
      </c>
      <c r="J66" s="25">
        <f t="shared" si="27"/>
        <v>26.85</v>
      </c>
      <c r="K66" s="25">
        <f t="shared" si="24"/>
        <v>220.85</v>
      </c>
      <c r="L66" s="25">
        <f t="shared" si="25"/>
        <v>247.7</v>
      </c>
      <c r="M66" s="26">
        <f t="shared" si="26"/>
        <v>6.9043306180387707E-4</v>
      </c>
    </row>
    <row r="67" spans="1:13" ht="26.1" customHeight="1" x14ac:dyDescent="0.2">
      <c r="A67" s="158" t="s">
        <v>168</v>
      </c>
      <c r="B67" s="140" t="s">
        <v>66</v>
      </c>
      <c r="C67" s="140" t="s">
        <v>22</v>
      </c>
      <c r="D67" s="161" t="s">
        <v>67</v>
      </c>
      <c r="E67" s="140" t="s">
        <v>24</v>
      </c>
      <c r="F67" s="140">
        <v>30</v>
      </c>
      <c r="G67" s="141">
        <v>5.73</v>
      </c>
      <c r="H67" s="141">
        <v>11.49</v>
      </c>
      <c r="I67" s="25">
        <f t="shared" si="23"/>
        <v>17.22</v>
      </c>
      <c r="J67" s="25">
        <f t="shared" si="27"/>
        <v>171.9</v>
      </c>
      <c r="K67" s="25">
        <f t="shared" si="24"/>
        <v>344.7</v>
      </c>
      <c r="L67" s="25">
        <f t="shared" si="25"/>
        <v>516.6</v>
      </c>
      <c r="M67" s="26">
        <f t="shared" si="26"/>
        <v>1.4399584970847111E-3</v>
      </c>
    </row>
    <row r="68" spans="1:13" ht="26.1" customHeight="1" x14ac:dyDescent="0.2">
      <c r="A68" s="158" t="s">
        <v>169</v>
      </c>
      <c r="B68" s="140" t="s">
        <v>142</v>
      </c>
      <c r="C68" s="140" t="s">
        <v>22</v>
      </c>
      <c r="D68" s="161" t="s">
        <v>143</v>
      </c>
      <c r="E68" s="140" t="s">
        <v>24</v>
      </c>
      <c r="F68" s="140">
        <v>29.04</v>
      </c>
      <c r="G68" s="141">
        <v>25.47</v>
      </c>
      <c r="H68" s="141">
        <v>76.540000000000006</v>
      </c>
      <c r="I68" s="25">
        <f t="shared" si="23"/>
        <v>102.01</v>
      </c>
      <c r="J68" s="25">
        <f t="shared" si="27"/>
        <v>739.65</v>
      </c>
      <c r="K68" s="25">
        <f t="shared" si="24"/>
        <v>2222.7199999999998</v>
      </c>
      <c r="L68" s="25">
        <f t="shared" si="25"/>
        <v>2962.37</v>
      </c>
      <c r="M68" s="26">
        <f t="shared" si="26"/>
        <v>8.257239359289268E-3</v>
      </c>
    </row>
    <row r="69" spans="1:13" ht="26.1" customHeight="1" x14ac:dyDescent="0.2">
      <c r="A69" s="158" t="s">
        <v>170</v>
      </c>
      <c r="B69" s="140" t="s">
        <v>145</v>
      </c>
      <c r="C69" s="140" t="s">
        <v>22</v>
      </c>
      <c r="D69" s="161" t="s">
        <v>146</v>
      </c>
      <c r="E69" s="140" t="s">
        <v>24</v>
      </c>
      <c r="F69" s="140">
        <v>29.04</v>
      </c>
      <c r="G69" s="141">
        <v>26.14</v>
      </c>
      <c r="H69" s="141">
        <v>15.6</v>
      </c>
      <c r="I69" s="25">
        <f t="shared" si="23"/>
        <v>41.74</v>
      </c>
      <c r="J69" s="25">
        <f t="shared" si="27"/>
        <v>759.11</v>
      </c>
      <c r="K69" s="25">
        <f t="shared" si="24"/>
        <v>453.02</v>
      </c>
      <c r="L69" s="25">
        <f t="shared" si="25"/>
        <v>1212.1300000000001</v>
      </c>
      <c r="M69" s="26">
        <f t="shared" si="26"/>
        <v>3.3786622010671527E-3</v>
      </c>
    </row>
    <row r="70" spans="1:13" ht="26.1" customHeight="1" x14ac:dyDescent="0.2">
      <c r="A70" s="158" t="s">
        <v>171</v>
      </c>
      <c r="B70" s="140" t="s">
        <v>148</v>
      </c>
      <c r="C70" s="140" t="s">
        <v>22</v>
      </c>
      <c r="D70" s="161" t="s">
        <v>149</v>
      </c>
      <c r="E70" s="140" t="s">
        <v>24</v>
      </c>
      <c r="F70" s="140">
        <v>29.04</v>
      </c>
      <c r="G70" s="141">
        <v>7.99</v>
      </c>
      <c r="H70" s="141">
        <v>12.24</v>
      </c>
      <c r="I70" s="25">
        <f t="shared" si="23"/>
        <v>20.23</v>
      </c>
      <c r="J70" s="25">
        <f t="shared" si="27"/>
        <v>232.03</v>
      </c>
      <c r="K70" s="25">
        <f t="shared" si="24"/>
        <v>355.45</v>
      </c>
      <c r="L70" s="25">
        <f t="shared" si="25"/>
        <v>587.48</v>
      </c>
      <c r="M70" s="26">
        <f t="shared" si="26"/>
        <v>1.6375277155774798E-3</v>
      </c>
    </row>
    <row r="71" spans="1:13" ht="26.1" customHeight="1" x14ac:dyDescent="0.2">
      <c r="A71" s="158" t="s">
        <v>172</v>
      </c>
      <c r="B71" s="140" t="s">
        <v>151</v>
      </c>
      <c r="C71" s="140" t="s">
        <v>22</v>
      </c>
      <c r="D71" s="161" t="s">
        <v>152</v>
      </c>
      <c r="E71" s="140" t="s">
        <v>44</v>
      </c>
      <c r="F71" s="140">
        <v>6</v>
      </c>
      <c r="G71" s="141">
        <v>20.94</v>
      </c>
      <c r="H71" s="141">
        <v>44.46</v>
      </c>
      <c r="I71" s="25">
        <f t="shared" si="23"/>
        <v>65.400000000000006</v>
      </c>
      <c r="J71" s="25">
        <f t="shared" si="27"/>
        <v>125.64</v>
      </c>
      <c r="K71" s="25">
        <f t="shared" si="24"/>
        <v>266.76</v>
      </c>
      <c r="L71" s="25">
        <f t="shared" si="25"/>
        <v>392.4</v>
      </c>
      <c r="M71" s="26">
        <f t="shared" si="26"/>
        <v>1.0937663845451812E-3</v>
      </c>
    </row>
    <row r="72" spans="1:13" ht="26.1" customHeight="1" x14ac:dyDescent="0.2">
      <c r="A72" s="158" t="s">
        <v>173</v>
      </c>
      <c r="B72" s="140" t="s">
        <v>157</v>
      </c>
      <c r="C72" s="140" t="s">
        <v>22</v>
      </c>
      <c r="D72" s="161" t="s">
        <v>158</v>
      </c>
      <c r="E72" s="140" t="s">
        <v>24</v>
      </c>
      <c r="F72" s="140">
        <v>2</v>
      </c>
      <c r="G72" s="141">
        <v>26.35</v>
      </c>
      <c r="H72" s="141">
        <v>61.62</v>
      </c>
      <c r="I72" s="25">
        <f t="shared" si="23"/>
        <v>87.97</v>
      </c>
      <c r="J72" s="25">
        <f t="shared" si="27"/>
        <v>52.7</v>
      </c>
      <c r="K72" s="25">
        <f t="shared" si="24"/>
        <v>123.24</v>
      </c>
      <c r="L72" s="25">
        <f t="shared" si="25"/>
        <v>175.94</v>
      </c>
      <c r="M72" s="26">
        <f t="shared" si="26"/>
        <v>4.904109523365932E-4</v>
      </c>
    </row>
    <row r="73" spans="1:13" ht="26.1" customHeight="1" x14ac:dyDescent="0.2">
      <c r="A73" s="158" t="s">
        <v>174</v>
      </c>
      <c r="B73" s="140" t="s">
        <v>179</v>
      </c>
      <c r="C73" s="140" t="s">
        <v>22</v>
      </c>
      <c r="D73" s="161" t="s">
        <v>180</v>
      </c>
      <c r="E73" s="156" t="s">
        <v>44</v>
      </c>
      <c r="F73" s="140">
        <v>1</v>
      </c>
      <c r="G73" s="162">
        <v>34.89</v>
      </c>
      <c r="H73" s="162">
        <v>30.67</v>
      </c>
      <c r="I73" s="25">
        <f t="shared" si="23"/>
        <v>65.56</v>
      </c>
      <c r="J73" s="25">
        <f t="shared" si="27"/>
        <v>34.89</v>
      </c>
      <c r="K73" s="25">
        <f t="shared" si="24"/>
        <v>30.67</v>
      </c>
      <c r="L73" s="25">
        <f t="shared" si="25"/>
        <v>65.56</v>
      </c>
      <c r="M73" s="26">
        <f t="shared" si="26"/>
        <v>1.8274037760138145E-4</v>
      </c>
    </row>
    <row r="74" spans="1:13" ht="26.1" customHeight="1" x14ac:dyDescent="0.2">
      <c r="A74" s="158" t="s">
        <v>175</v>
      </c>
      <c r="B74" s="140" t="s">
        <v>181</v>
      </c>
      <c r="C74" s="140" t="s">
        <v>22</v>
      </c>
      <c r="D74" s="161" t="s">
        <v>182</v>
      </c>
      <c r="E74" s="156" t="s">
        <v>44</v>
      </c>
      <c r="F74" s="140">
        <v>1</v>
      </c>
      <c r="G74" s="162">
        <v>31.58</v>
      </c>
      <c r="H74" s="162">
        <v>638.69000000000005</v>
      </c>
      <c r="I74" s="25">
        <f t="shared" si="23"/>
        <v>670.2700000000001</v>
      </c>
      <c r="J74" s="25">
        <f t="shared" si="27"/>
        <v>31.58</v>
      </c>
      <c r="K74" s="25">
        <f t="shared" si="24"/>
        <v>638.69000000000005</v>
      </c>
      <c r="L74" s="25">
        <f t="shared" si="25"/>
        <v>670.2700000000001</v>
      </c>
      <c r="M74" s="26">
        <f t="shared" si="26"/>
        <v>1.8682945835094261E-3</v>
      </c>
    </row>
    <row r="75" spans="1:13" ht="26.1" customHeight="1" x14ac:dyDescent="0.2">
      <c r="A75" s="158" t="s">
        <v>176</v>
      </c>
      <c r="B75" s="140" t="s">
        <v>183</v>
      </c>
      <c r="C75" s="140" t="s">
        <v>125</v>
      </c>
      <c r="D75" s="161" t="s">
        <v>184</v>
      </c>
      <c r="E75" s="156" t="s">
        <v>159</v>
      </c>
      <c r="F75" s="140">
        <v>5</v>
      </c>
      <c r="G75" s="162">
        <v>7.38</v>
      </c>
      <c r="H75" s="162">
        <v>93.76</v>
      </c>
      <c r="I75" s="25">
        <f t="shared" si="23"/>
        <v>101.14</v>
      </c>
      <c r="J75" s="25">
        <f t="shared" si="27"/>
        <v>36.9</v>
      </c>
      <c r="K75" s="25">
        <f t="shared" si="24"/>
        <v>468.8</v>
      </c>
      <c r="L75" s="25">
        <f t="shared" si="25"/>
        <v>505.7</v>
      </c>
      <c r="M75" s="26">
        <f t="shared" si="26"/>
        <v>1.4095760975140117E-3</v>
      </c>
    </row>
    <row r="76" spans="1:13" ht="26.1" customHeight="1" x14ac:dyDescent="0.2">
      <c r="A76" s="158" t="s">
        <v>177</v>
      </c>
      <c r="B76" s="140" t="s">
        <v>185</v>
      </c>
      <c r="C76" s="140" t="s">
        <v>22</v>
      </c>
      <c r="D76" s="161" t="s">
        <v>197</v>
      </c>
      <c r="E76" s="140" t="s">
        <v>52</v>
      </c>
      <c r="F76" s="140">
        <v>16</v>
      </c>
      <c r="G76" s="162">
        <v>28.14</v>
      </c>
      <c r="H76" s="162">
        <v>6.51</v>
      </c>
      <c r="I76" s="25">
        <f t="shared" si="23"/>
        <v>34.65</v>
      </c>
      <c r="J76" s="25">
        <f t="shared" si="27"/>
        <v>450.24</v>
      </c>
      <c r="K76" s="25">
        <f t="shared" si="24"/>
        <v>104.16</v>
      </c>
      <c r="L76" s="25">
        <f t="shared" si="25"/>
        <v>554.4</v>
      </c>
      <c r="M76" s="26">
        <f t="shared" si="26"/>
        <v>1.5453213139445679E-3</v>
      </c>
    </row>
    <row r="77" spans="1:13" ht="26.1" customHeight="1" thickBot="1" x14ac:dyDescent="0.25">
      <c r="A77" s="159" t="s">
        <v>178</v>
      </c>
      <c r="B77" s="163" t="s">
        <v>61</v>
      </c>
      <c r="C77" s="164" t="s">
        <v>22</v>
      </c>
      <c r="D77" s="165" t="s">
        <v>62</v>
      </c>
      <c r="E77" s="135" t="s">
        <v>24</v>
      </c>
      <c r="F77" s="163">
        <v>70</v>
      </c>
      <c r="G77" s="136">
        <v>1.02</v>
      </c>
      <c r="H77" s="136">
        <v>0.45</v>
      </c>
      <c r="I77" s="136">
        <f t="shared" si="23"/>
        <v>1.47</v>
      </c>
      <c r="J77" s="136">
        <f>ROUND(G77*F77,2)</f>
        <v>71.400000000000006</v>
      </c>
      <c r="K77" s="136">
        <f>ROUND(H77*F77,2)</f>
        <v>31.5</v>
      </c>
      <c r="L77" s="136">
        <f t="shared" si="25"/>
        <v>102.9</v>
      </c>
      <c r="M77" s="137">
        <f>L77/($L$89)</f>
        <v>2.8682100145183272E-4</v>
      </c>
    </row>
    <row r="78" spans="1:13" ht="26.1" customHeight="1" thickBot="1" x14ac:dyDescent="0.25">
      <c r="A78" s="153">
        <v>5</v>
      </c>
      <c r="B78" s="154"/>
      <c r="C78" s="154"/>
      <c r="D78" s="154" t="s">
        <v>218</v>
      </c>
      <c r="E78" s="154"/>
      <c r="F78" s="139"/>
      <c r="G78" s="139"/>
      <c r="H78" s="139"/>
      <c r="I78" s="139"/>
      <c r="J78" s="149">
        <f>SUM(J79:J87)</f>
        <v>6083.2300000000005</v>
      </c>
      <c r="K78" s="149">
        <f>SUM(K79:K87)</f>
        <v>4599.7699999999986</v>
      </c>
      <c r="L78" s="149">
        <f>K78+J78</f>
        <v>10683</v>
      </c>
      <c r="M78" s="150">
        <f>L78/L89</f>
        <v>2.9777538955392893E-2</v>
      </c>
    </row>
    <row r="79" spans="1:13" ht="26.1" customHeight="1" x14ac:dyDescent="0.2">
      <c r="A79" s="167" t="s">
        <v>203</v>
      </c>
      <c r="B79" s="145" t="s">
        <v>198</v>
      </c>
      <c r="C79" s="145" t="s">
        <v>22</v>
      </c>
      <c r="D79" s="160" t="s">
        <v>199</v>
      </c>
      <c r="E79" s="145" t="s">
        <v>24</v>
      </c>
      <c r="F79" s="145">
        <v>5.5</v>
      </c>
      <c r="G79" s="168">
        <v>58.59</v>
      </c>
      <c r="H79" s="168">
        <v>9.7100000000000009</v>
      </c>
      <c r="I79" s="132">
        <f t="shared" ref="I79:I87" si="28">H79+G79</f>
        <v>68.300000000000011</v>
      </c>
      <c r="J79" s="132">
        <f>ROUND(G79*F79,2)</f>
        <v>322.25</v>
      </c>
      <c r="K79" s="132">
        <f t="shared" ref="K79:K82" si="29">ROUND(H79*F79,2)</f>
        <v>53.41</v>
      </c>
      <c r="L79" s="132">
        <f t="shared" ref="L79:L87" si="30">K79+J79</f>
        <v>375.65999999999997</v>
      </c>
      <c r="M79" s="133">
        <f>L79/($L$89)</f>
        <v>1.0471057085072446E-3</v>
      </c>
    </row>
    <row r="80" spans="1:13" ht="26.1" customHeight="1" x14ac:dyDescent="0.2">
      <c r="A80" s="169" t="s">
        <v>204</v>
      </c>
      <c r="B80" s="140" t="s">
        <v>200</v>
      </c>
      <c r="C80" s="140" t="s">
        <v>22</v>
      </c>
      <c r="D80" s="161" t="s">
        <v>201</v>
      </c>
      <c r="E80" s="140" t="s">
        <v>24</v>
      </c>
      <c r="F80" s="140">
        <v>5.5</v>
      </c>
      <c r="G80" s="162">
        <v>29.42</v>
      </c>
      <c r="H80" s="162">
        <v>287.52</v>
      </c>
      <c r="I80" s="25">
        <f t="shared" si="28"/>
        <v>316.94</v>
      </c>
      <c r="J80" s="25">
        <f t="shared" ref="J80:J82" si="31">ROUND(G80*F80,2)</f>
        <v>161.81</v>
      </c>
      <c r="K80" s="25">
        <f t="shared" si="29"/>
        <v>1581.36</v>
      </c>
      <c r="L80" s="25">
        <f t="shared" si="30"/>
        <v>1743.1699999999998</v>
      </c>
      <c r="M80" s="26">
        <f>L80/($L$89)</f>
        <v>4.8588704091427713E-3</v>
      </c>
    </row>
    <row r="81" spans="1:17" ht="26.1" customHeight="1" x14ac:dyDescent="0.2">
      <c r="A81" s="20" t="s">
        <v>205</v>
      </c>
      <c r="B81" s="140" t="s">
        <v>202</v>
      </c>
      <c r="C81" s="140" t="s">
        <v>32</v>
      </c>
      <c r="D81" s="161" t="s">
        <v>223</v>
      </c>
      <c r="E81" s="140" t="s">
        <v>44</v>
      </c>
      <c r="F81" s="140">
        <v>3</v>
      </c>
      <c r="G81" s="162">
        <v>135.19999999999999</v>
      </c>
      <c r="H81" s="162">
        <v>255.85</v>
      </c>
      <c r="I81" s="25">
        <f t="shared" si="28"/>
        <v>391.04999999999995</v>
      </c>
      <c r="J81" s="25">
        <f t="shared" si="31"/>
        <v>405.6</v>
      </c>
      <c r="K81" s="25">
        <f t="shared" si="29"/>
        <v>767.55</v>
      </c>
      <c r="L81" s="25">
        <f t="shared" si="30"/>
        <v>1173.1500000000001</v>
      </c>
      <c r="M81" s="26">
        <f>L81/($L$89)</f>
        <v>3.2700102804005594E-3</v>
      </c>
    </row>
    <row r="82" spans="1:17" ht="26.1" customHeight="1" x14ac:dyDescent="0.2">
      <c r="A82" s="20" t="s">
        <v>208</v>
      </c>
      <c r="B82" s="21" t="s">
        <v>53</v>
      </c>
      <c r="C82" s="22" t="s">
        <v>22</v>
      </c>
      <c r="D82" s="23" t="s">
        <v>206</v>
      </c>
      <c r="E82" s="24" t="s">
        <v>52</v>
      </c>
      <c r="F82" s="21">
        <v>4</v>
      </c>
      <c r="G82" s="25">
        <v>28.08</v>
      </c>
      <c r="H82" s="25">
        <v>7.31</v>
      </c>
      <c r="I82" s="25">
        <f t="shared" si="28"/>
        <v>35.39</v>
      </c>
      <c r="J82" s="25">
        <f t="shared" si="31"/>
        <v>112.32</v>
      </c>
      <c r="K82" s="25">
        <f t="shared" si="29"/>
        <v>29.24</v>
      </c>
      <c r="L82" s="25">
        <f t="shared" si="30"/>
        <v>141.56</v>
      </c>
      <c r="M82" s="26">
        <f>L82/($L$89)</f>
        <v>3.9458096176405675E-4</v>
      </c>
    </row>
    <row r="83" spans="1:17" ht="26.1" customHeight="1" x14ac:dyDescent="0.2">
      <c r="A83" s="20" t="s">
        <v>209</v>
      </c>
      <c r="B83" s="21" t="s">
        <v>61</v>
      </c>
      <c r="C83" s="22" t="s">
        <v>22</v>
      </c>
      <c r="D83" s="23" t="s">
        <v>62</v>
      </c>
      <c r="E83" s="24" t="s">
        <v>24</v>
      </c>
      <c r="F83" s="21">
        <v>120</v>
      </c>
      <c r="G83" s="25">
        <v>1.02</v>
      </c>
      <c r="H83" s="25">
        <v>0.45</v>
      </c>
      <c r="I83" s="25">
        <f t="shared" si="28"/>
        <v>1.47</v>
      </c>
      <c r="J83" s="25">
        <f>ROUND(G83*F83,2)</f>
        <v>122.4</v>
      </c>
      <c r="K83" s="25">
        <f>ROUND(H83*F83,2)</f>
        <v>54</v>
      </c>
      <c r="L83" s="25">
        <f t="shared" si="30"/>
        <v>176.4</v>
      </c>
      <c r="M83" s="26">
        <f>L83/($L$89)</f>
        <v>4.9169314534599888E-4</v>
      </c>
    </row>
    <row r="84" spans="1:17" ht="26.1" customHeight="1" x14ac:dyDescent="0.2">
      <c r="A84" s="20" t="s">
        <v>210</v>
      </c>
      <c r="B84" s="140" t="s">
        <v>142</v>
      </c>
      <c r="C84" s="140" t="s">
        <v>22</v>
      </c>
      <c r="D84" s="161" t="s">
        <v>143</v>
      </c>
      <c r="E84" s="140" t="s">
        <v>24</v>
      </c>
      <c r="F84" s="140">
        <v>1</v>
      </c>
      <c r="G84" s="141">
        <v>25.47</v>
      </c>
      <c r="H84" s="25">
        <v>1.45</v>
      </c>
      <c r="I84" s="25">
        <f t="shared" si="28"/>
        <v>26.919999999999998</v>
      </c>
      <c r="J84" s="25">
        <f t="shared" ref="J84:J86" si="32">ROUND(G84*F84,2)</f>
        <v>25.47</v>
      </c>
      <c r="K84" s="25">
        <f t="shared" ref="K84:K86" si="33">ROUND(H84*F84,2)</f>
        <v>1.45</v>
      </c>
      <c r="L84" s="25">
        <f t="shared" si="30"/>
        <v>26.919999999999998</v>
      </c>
      <c r="M84" s="26">
        <f t="shared" ref="M84:M86" si="34">L84/($L$89)</f>
        <v>7.5036164811305504E-5</v>
      </c>
    </row>
    <row r="85" spans="1:17" ht="26.1" customHeight="1" x14ac:dyDescent="0.2">
      <c r="A85" s="20" t="s">
        <v>214</v>
      </c>
      <c r="B85" s="140" t="s">
        <v>145</v>
      </c>
      <c r="C85" s="140" t="s">
        <v>22</v>
      </c>
      <c r="D85" s="161" t="s">
        <v>146</v>
      </c>
      <c r="E85" s="140" t="s">
        <v>24</v>
      </c>
      <c r="F85" s="140">
        <v>124.4</v>
      </c>
      <c r="G85" s="141">
        <v>26.14</v>
      </c>
      <c r="H85" s="25">
        <v>2.4500000000000002</v>
      </c>
      <c r="I85" s="25">
        <f t="shared" si="28"/>
        <v>28.59</v>
      </c>
      <c r="J85" s="25">
        <f t="shared" si="32"/>
        <v>3251.82</v>
      </c>
      <c r="K85" s="25">
        <f t="shared" si="33"/>
        <v>304.77999999999997</v>
      </c>
      <c r="L85" s="25">
        <f t="shared" si="30"/>
        <v>3556.6000000000004</v>
      </c>
      <c r="M85" s="26">
        <f t="shared" si="34"/>
        <v>9.9135818635917236E-3</v>
      </c>
    </row>
    <row r="86" spans="1:17" ht="26.1" customHeight="1" x14ac:dyDescent="0.2">
      <c r="A86" s="20" t="s">
        <v>215</v>
      </c>
      <c r="B86" s="140" t="s">
        <v>148</v>
      </c>
      <c r="C86" s="140" t="s">
        <v>22</v>
      </c>
      <c r="D86" s="161" t="s">
        <v>149</v>
      </c>
      <c r="E86" s="140" t="s">
        <v>24</v>
      </c>
      <c r="F86" s="140">
        <v>124.4</v>
      </c>
      <c r="G86" s="141">
        <v>7.99</v>
      </c>
      <c r="H86" s="25">
        <v>3.45</v>
      </c>
      <c r="I86" s="25">
        <f t="shared" si="28"/>
        <v>11.440000000000001</v>
      </c>
      <c r="J86" s="25">
        <f t="shared" si="32"/>
        <v>993.96</v>
      </c>
      <c r="K86" s="25">
        <f t="shared" si="33"/>
        <v>429.18</v>
      </c>
      <c r="L86" s="25">
        <f t="shared" si="30"/>
        <v>1423.14</v>
      </c>
      <c r="M86" s="26">
        <f t="shared" si="34"/>
        <v>3.9668264334903908E-3</v>
      </c>
    </row>
    <row r="87" spans="1:17" ht="26.1" customHeight="1" thickBot="1" x14ac:dyDescent="0.25">
      <c r="A87" s="20" t="s">
        <v>216</v>
      </c>
      <c r="B87" s="163" t="s">
        <v>66</v>
      </c>
      <c r="C87" s="164" t="s">
        <v>22</v>
      </c>
      <c r="D87" s="165" t="s">
        <v>67</v>
      </c>
      <c r="E87" s="135" t="s">
        <v>24</v>
      </c>
      <c r="F87" s="163">
        <v>120</v>
      </c>
      <c r="G87" s="136">
        <v>5.73</v>
      </c>
      <c r="H87" s="136">
        <v>11.49</v>
      </c>
      <c r="I87" s="136">
        <f t="shared" si="28"/>
        <v>17.22</v>
      </c>
      <c r="J87" s="136">
        <f>ROUND(G87*F87,2)</f>
        <v>687.6</v>
      </c>
      <c r="K87" s="136">
        <f>ROUND(H87*F87,2)</f>
        <v>1378.8</v>
      </c>
      <c r="L87" s="136">
        <f t="shared" si="30"/>
        <v>2066.4</v>
      </c>
      <c r="M87" s="137">
        <f>L87/($L$89)</f>
        <v>5.7598339883388446E-3</v>
      </c>
    </row>
    <row r="88" spans="1:17" ht="26.1" customHeight="1" thickBot="1" x14ac:dyDescent="0.25">
      <c r="A88" s="118"/>
      <c r="B88" s="119"/>
      <c r="C88" s="120"/>
      <c r="D88" s="121"/>
      <c r="E88" s="122"/>
      <c r="F88" s="119"/>
      <c r="G88" s="123"/>
      <c r="H88" s="123"/>
      <c r="I88" s="123"/>
      <c r="J88" s="123"/>
      <c r="K88" s="123"/>
      <c r="L88" s="123"/>
      <c r="M88" s="124"/>
    </row>
    <row r="89" spans="1:17" ht="13.5" thickBot="1" x14ac:dyDescent="0.25">
      <c r="A89" s="214" t="s">
        <v>68</v>
      </c>
      <c r="B89" s="215"/>
      <c r="C89" s="215"/>
      <c r="D89" s="215"/>
      <c r="E89" s="215"/>
      <c r="F89" s="215"/>
      <c r="G89" s="215"/>
      <c r="H89" s="215"/>
      <c r="I89" s="215"/>
      <c r="J89" s="33">
        <f>J78+J34+J25+J8+J6</f>
        <v>113595.36</v>
      </c>
      <c r="K89" s="33">
        <f>K78+K34+K25+K8+K6</f>
        <v>245164.98</v>
      </c>
      <c r="L89" s="33">
        <f>K89+J89</f>
        <v>358760.34</v>
      </c>
      <c r="M89" s="34">
        <f>(L89/(K89+J89))</f>
        <v>1</v>
      </c>
      <c r="P89" s="117">
        <v>337249.72</v>
      </c>
      <c r="Q89" s="117">
        <f>L89-P89</f>
        <v>21510.620000000054</v>
      </c>
    </row>
    <row r="90" spans="1:17" x14ac:dyDescent="0.2">
      <c r="A90" s="35"/>
      <c r="B90" s="36"/>
      <c r="C90" s="36"/>
      <c r="D90" s="37"/>
      <c r="E90" s="36"/>
      <c r="F90" s="36"/>
      <c r="G90" s="36"/>
      <c r="H90" s="36"/>
      <c r="I90" s="36"/>
      <c r="J90" s="36"/>
      <c r="K90" s="36"/>
      <c r="L90" s="36"/>
      <c r="M90" s="38"/>
    </row>
    <row r="91" spans="1:17" x14ac:dyDescent="0.2">
      <c r="A91" s="206"/>
      <c r="B91" s="207"/>
      <c r="C91" s="207"/>
      <c r="D91" s="39"/>
      <c r="E91" s="198"/>
      <c r="F91" s="198"/>
      <c r="G91" s="198"/>
      <c r="H91" s="198"/>
      <c r="I91" s="208"/>
      <c r="J91" s="207"/>
      <c r="K91" s="209"/>
      <c r="L91" s="207"/>
      <c r="M91" s="210"/>
    </row>
    <row r="92" spans="1:17" x14ac:dyDescent="0.2">
      <c r="A92" s="206"/>
      <c r="B92" s="207"/>
      <c r="C92" s="207"/>
      <c r="D92" s="39"/>
      <c r="E92" s="198"/>
      <c r="F92" s="198"/>
      <c r="G92" s="198"/>
      <c r="H92" s="198"/>
      <c r="I92" s="208"/>
      <c r="J92" s="207"/>
      <c r="K92" s="209"/>
      <c r="L92" s="207"/>
      <c r="M92" s="210"/>
    </row>
    <row r="93" spans="1:17" x14ac:dyDescent="0.2">
      <c r="A93" s="206"/>
      <c r="B93" s="207"/>
      <c r="C93" s="207"/>
      <c r="D93" s="39"/>
      <c r="E93" s="198"/>
      <c r="F93" s="198"/>
      <c r="G93" s="198"/>
      <c r="H93" s="198"/>
      <c r="I93" s="208"/>
      <c r="J93" s="207"/>
      <c r="K93" s="209"/>
      <c r="L93" s="207"/>
      <c r="M93" s="210"/>
    </row>
    <row r="94" spans="1:17" ht="51" customHeight="1" x14ac:dyDescent="0.2">
      <c r="A94" s="40"/>
      <c r="B94" s="41"/>
      <c r="C94" s="41"/>
      <c r="D94" s="42"/>
      <c r="E94" s="41"/>
      <c r="F94" s="41"/>
      <c r="G94" s="41"/>
      <c r="H94" s="41"/>
      <c r="I94" s="41"/>
      <c r="J94" s="41"/>
      <c r="K94" s="41"/>
      <c r="L94" s="41"/>
      <c r="M94" s="43"/>
      <c r="P94" s="117">
        <f>L89*0.85</f>
        <v>304946.28899999999</v>
      </c>
    </row>
    <row r="95" spans="1:17" ht="18" customHeight="1" thickBot="1" x14ac:dyDescent="0.25">
      <c r="A95" s="211"/>
      <c r="B95" s="212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3"/>
      <c r="P95" s="117">
        <f>L89-P94</f>
        <v>53814.051000000036</v>
      </c>
    </row>
    <row r="96" spans="1:17" x14ac:dyDescent="0.2">
      <c r="J96" s="45"/>
      <c r="K96" s="45"/>
      <c r="L96" s="45"/>
    </row>
  </sheetData>
  <mergeCells count="27">
    <mergeCell ref="E1:F1"/>
    <mergeCell ref="G1:I1"/>
    <mergeCell ref="J1:M1"/>
    <mergeCell ref="E2:F2"/>
    <mergeCell ref="G2:I2"/>
    <mergeCell ref="J2:M2"/>
    <mergeCell ref="A3:M3"/>
    <mergeCell ref="A4:A5"/>
    <mergeCell ref="B4:B5"/>
    <mergeCell ref="C4:C5"/>
    <mergeCell ref="D4:D5"/>
    <mergeCell ref="E4:E5"/>
    <mergeCell ref="F4:F5"/>
    <mergeCell ref="G4:I4"/>
    <mergeCell ref="J4:L4"/>
    <mergeCell ref="M4:M5"/>
    <mergeCell ref="A93:C93"/>
    <mergeCell ref="I93:J93"/>
    <mergeCell ref="K93:M93"/>
    <mergeCell ref="A95:M95"/>
    <mergeCell ref="A89:I89"/>
    <mergeCell ref="A91:C91"/>
    <mergeCell ref="I91:J91"/>
    <mergeCell ref="K91:M91"/>
    <mergeCell ref="A92:C92"/>
    <mergeCell ref="I92:J92"/>
    <mergeCell ref="K92:M92"/>
  </mergeCells>
  <phoneticPr fontId="15" type="noConversion"/>
  <pageMargins left="0.5" right="0.5" top="1" bottom="1" header="0.5" footer="0.5"/>
  <pageSetup paperSize="9" scale="71" fitToHeight="0" orientation="landscape" r:id="rId1"/>
  <headerFooter>
    <oddHeader>&amp;L &amp;CMunicípio de Ijuí - Poder Executivo
CNPJ: 90.738.196/0001-09 &amp;R</oddHeader>
    <oddFooter>&amp;L &amp;CRua Benjamin Constant  - Centro - Ijuí / RS
(55) 3331-8200 /  &amp;R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40C5-45DC-4056-A6FC-F3CB2B09FD99}">
  <sheetPr>
    <pageSetUpPr fitToPage="1"/>
  </sheetPr>
  <dimension ref="A1:K37"/>
  <sheetViews>
    <sheetView workbookViewId="0">
      <selection activeCell="B32" sqref="B32"/>
    </sheetView>
  </sheetViews>
  <sheetFormatPr defaultRowHeight="14.25" x14ac:dyDescent="0.2"/>
  <cols>
    <col min="1" max="1" width="9" style="110"/>
    <col min="2" max="2" width="47.125" style="110" customWidth="1"/>
    <col min="3" max="3" width="13.25" style="110" customWidth="1"/>
    <col min="4" max="4" width="9.25" style="110" bestFit="1" customWidth="1"/>
    <col min="5" max="5" width="11.375" style="110" customWidth="1"/>
    <col min="6" max="6" width="9" style="110"/>
    <col min="7" max="7" width="11.5" style="110" customWidth="1"/>
    <col min="8" max="8" width="9" style="110"/>
    <col min="9" max="9" width="11.75" style="110" customWidth="1"/>
    <col min="10" max="10" width="9" style="110"/>
    <col min="11" max="11" width="9" style="191"/>
    <col min="12" max="16384" width="9" style="110"/>
  </cols>
  <sheetData>
    <row r="1" spans="1:11" s="51" customFormat="1" ht="12.75" x14ac:dyDescent="0.2">
      <c r="A1" s="46"/>
      <c r="B1" s="47"/>
      <c r="C1" s="47"/>
      <c r="D1" s="48"/>
      <c r="E1" s="47"/>
      <c r="F1" s="47"/>
      <c r="G1" s="47"/>
      <c r="H1" s="47"/>
      <c r="I1" s="49"/>
      <c r="J1" s="50"/>
      <c r="K1" s="187"/>
    </row>
    <row r="2" spans="1:11" s="51" customFormat="1" ht="12.75" x14ac:dyDescent="0.2">
      <c r="A2" s="52"/>
      <c r="B2" s="53"/>
      <c r="C2" s="243"/>
      <c r="D2" s="243"/>
      <c r="E2" s="243"/>
      <c r="F2" s="243"/>
      <c r="G2" s="243"/>
      <c r="H2" s="243"/>
      <c r="I2" s="54"/>
      <c r="J2" s="55"/>
      <c r="K2" s="187"/>
    </row>
    <row r="3" spans="1:11" s="51" customFormat="1" ht="12.75" x14ac:dyDescent="0.2">
      <c r="A3" s="52"/>
      <c r="B3" s="54"/>
      <c r="C3" s="244" t="s">
        <v>83</v>
      </c>
      <c r="D3" s="245"/>
      <c r="E3" s="245"/>
      <c r="F3" s="245"/>
      <c r="G3" s="245"/>
      <c r="H3" s="245"/>
      <c r="I3" s="245"/>
      <c r="J3" s="246"/>
      <c r="K3" s="187"/>
    </row>
    <row r="4" spans="1:11" s="51" customFormat="1" ht="24.75" customHeight="1" x14ac:dyDescent="0.2">
      <c r="A4" s="52"/>
      <c r="B4" s="54"/>
      <c r="C4" s="245" t="s">
        <v>84</v>
      </c>
      <c r="D4" s="245"/>
      <c r="E4" s="245"/>
      <c r="F4" s="245"/>
      <c r="G4" s="245"/>
      <c r="H4" s="245"/>
      <c r="I4" s="245"/>
      <c r="J4" s="246"/>
      <c r="K4" s="187"/>
    </row>
    <row r="5" spans="1:11" s="51" customFormat="1" ht="12.75" x14ac:dyDescent="0.2">
      <c r="A5" s="52"/>
      <c r="B5" s="54"/>
      <c r="C5" s="247" t="s">
        <v>85</v>
      </c>
      <c r="D5" s="248"/>
      <c r="E5" s="248"/>
      <c r="F5" s="248"/>
      <c r="G5" s="248"/>
      <c r="H5" s="248"/>
      <c r="I5" s="248"/>
      <c r="J5" s="249"/>
      <c r="K5" s="187"/>
    </row>
    <row r="6" spans="1:11" s="51" customFormat="1" ht="13.5" thickBot="1" x14ac:dyDescent="0.25">
      <c r="A6" s="52"/>
      <c r="B6" s="56"/>
      <c r="C6" s="57"/>
      <c r="D6" s="58"/>
      <c r="E6" s="57"/>
      <c r="F6" s="57"/>
      <c r="G6" s="57"/>
      <c r="H6" s="57"/>
      <c r="I6" s="54"/>
      <c r="J6" s="55"/>
      <c r="K6" s="187"/>
    </row>
    <row r="7" spans="1:11" s="62" customFormat="1" ht="12.75" x14ac:dyDescent="0.2">
      <c r="A7" s="237" t="s">
        <v>70</v>
      </c>
      <c r="B7" s="239" t="s">
        <v>71</v>
      </c>
      <c r="C7" s="59" t="s">
        <v>72</v>
      </c>
      <c r="D7" s="59" t="s">
        <v>73</v>
      </c>
      <c r="E7" s="59" t="s">
        <v>74</v>
      </c>
      <c r="F7" s="60" t="s">
        <v>75</v>
      </c>
      <c r="G7" s="59" t="s">
        <v>74</v>
      </c>
      <c r="H7" s="60" t="s">
        <v>76</v>
      </c>
      <c r="I7" s="59" t="s">
        <v>74</v>
      </c>
      <c r="J7" s="61" t="s">
        <v>77</v>
      </c>
      <c r="K7" s="188"/>
    </row>
    <row r="8" spans="1:11" s="62" customFormat="1" ht="13.5" thickBot="1" x14ac:dyDescent="0.25">
      <c r="A8" s="238"/>
      <c r="B8" s="240"/>
      <c r="C8" s="63" t="s">
        <v>78</v>
      </c>
      <c r="D8" s="63" t="s">
        <v>79</v>
      </c>
      <c r="E8" s="63" t="s">
        <v>79</v>
      </c>
      <c r="F8" s="64" t="s">
        <v>80</v>
      </c>
      <c r="G8" s="64" t="s">
        <v>81</v>
      </c>
      <c r="H8" s="64" t="s">
        <v>80</v>
      </c>
      <c r="I8" s="64" t="s">
        <v>81</v>
      </c>
      <c r="J8" s="65" t="s">
        <v>80</v>
      </c>
      <c r="K8" s="188"/>
    </row>
    <row r="9" spans="1:11" s="62" customFormat="1" ht="12.75" x14ac:dyDescent="0.2">
      <c r="A9" s="112">
        <v>1</v>
      </c>
      <c r="B9" s="113" t="str">
        <f>'PO '!D6</f>
        <v>SERVIÇOS INICIAIS</v>
      </c>
      <c r="C9" s="66">
        <f>'PO '!L6</f>
        <v>1786.55</v>
      </c>
      <c r="D9" s="67">
        <f>C9/$C$18</f>
        <v>4.9797867846819409E-3</v>
      </c>
      <c r="E9" s="68">
        <f>F9*C9</f>
        <v>1786.55</v>
      </c>
      <c r="F9" s="67">
        <v>1</v>
      </c>
      <c r="G9" s="69">
        <f>C9*H9</f>
        <v>0</v>
      </c>
      <c r="H9" s="67"/>
      <c r="I9" s="69">
        <f>C9*J9</f>
        <v>0</v>
      </c>
      <c r="J9" s="70"/>
      <c r="K9" s="189">
        <f>J9+F9+H9</f>
        <v>1</v>
      </c>
    </row>
    <row r="10" spans="1:11" s="62" customFormat="1" ht="12.75" x14ac:dyDescent="0.2">
      <c r="A10" s="114">
        <v>2</v>
      </c>
      <c r="B10" s="115" t="str">
        <f>'PO '!D8</f>
        <v>QUADRA</v>
      </c>
      <c r="C10" s="72"/>
      <c r="D10" s="67"/>
      <c r="E10" s="68"/>
      <c r="F10" s="73"/>
      <c r="G10" s="69"/>
      <c r="H10" s="73"/>
      <c r="I10" s="69"/>
      <c r="J10" s="74"/>
      <c r="K10" s="189">
        <f t="shared" ref="K10:K17" si="0">J10+F10+H10</f>
        <v>0</v>
      </c>
    </row>
    <row r="11" spans="1:11" s="62" customFormat="1" ht="12.75" x14ac:dyDescent="0.2">
      <c r="A11" s="116" t="s">
        <v>86</v>
      </c>
      <c r="B11" s="71" t="str">
        <f>'PO '!D9</f>
        <v>QUDRA - PISO</v>
      </c>
      <c r="C11" s="72">
        <f>'PO '!L9</f>
        <v>134532.6</v>
      </c>
      <c r="D11" s="67">
        <f t="shared" ref="D11:D12" si="1">C11/$C$18</f>
        <v>0.37499295490688855</v>
      </c>
      <c r="E11" s="68">
        <f t="shared" ref="E11:E17" si="2">F11*C11</f>
        <v>100899.45000000001</v>
      </c>
      <c r="F11" s="73">
        <v>0.75</v>
      </c>
      <c r="G11" s="69">
        <f t="shared" ref="G11:G17" si="3">C11*H11</f>
        <v>33633.15</v>
      </c>
      <c r="H11" s="73">
        <v>0.25</v>
      </c>
      <c r="I11" s="69">
        <f t="shared" ref="I11:I17" si="4">C11*J11</f>
        <v>0</v>
      </c>
      <c r="J11" s="74"/>
      <c r="K11" s="189">
        <f t="shared" si="0"/>
        <v>1</v>
      </c>
    </row>
    <row r="12" spans="1:11" s="62" customFormat="1" ht="25.5" x14ac:dyDescent="0.2">
      <c r="A12" s="116" t="s">
        <v>87</v>
      </c>
      <c r="B12" s="111" t="str">
        <f>'PO '!D19</f>
        <v>QUADRA - REASSENTAMENTO DE PISO MODULAR E COLOCAÇÃO DE MANTA</v>
      </c>
      <c r="C12" s="72">
        <f>'PO '!L19</f>
        <v>57291.75</v>
      </c>
      <c r="D12" s="67">
        <f t="shared" si="1"/>
        <v>0.15969365510134145</v>
      </c>
      <c r="E12" s="68">
        <f t="shared" si="2"/>
        <v>0</v>
      </c>
      <c r="F12" s="73"/>
      <c r="G12" s="69">
        <f t="shared" si="3"/>
        <v>14322.9375</v>
      </c>
      <c r="H12" s="73">
        <v>0.25</v>
      </c>
      <c r="I12" s="69">
        <f t="shared" si="4"/>
        <v>42968.8125</v>
      </c>
      <c r="J12" s="74">
        <v>0.75</v>
      </c>
      <c r="K12" s="189">
        <f t="shared" si="0"/>
        <v>1</v>
      </c>
    </row>
    <row r="13" spans="1:11" s="62" customFormat="1" ht="12.75" x14ac:dyDescent="0.2">
      <c r="A13" s="114" t="s">
        <v>82</v>
      </c>
      <c r="B13" s="115" t="str">
        <f>'PO '!D25</f>
        <v>PINTURA ARQUIBANCADAS E PAREDES</v>
      </c>
      <c r="C13" s="72">
        <f>'PO '!L25</f>
        <v>108715.43000000001</v>
      </c>
      <c r="D13" s="73">
        <f>C13/$C$18</f>
        <v>0.30303079208811096</v>
      </c>
      <c r="E13" s="68">
        <f t="shared" si="2"/>
        <v>27178.857500000002</v>
      </c>
      <c r="F13" s="73">
        <v>0.25</v>
      </c>
      <c r="G13" s="69">
        <f t="shared" si="3"/>
        <v>54357.715000000004</v>
      </c>
      <c r="H13" s="73">
        <v>0.5</v>
      </c>
      <c r="I13" s="69">
        <f t="shared" si="4"/>
        <v>27178.857500000002</v>
      </c>
      <c r="J13" s="74">
        <v>0.25</v>
      </c>
      <c r="K13" s="189">
        <f t="shared" si="0"/>
        <v>1</v>
      </c>
    </row>
    <row r="14" spans="1:11" s="62" customFormat="1" ht="12.75" x14ac:dyDescent="0.2">
      <c r="A14" s="177" t="s">
        <v>212</v>
      </c>
      <c r="B14" s="178" t="str">
        <f>'PO '!D34</f>
        <v>REFORMA BANHEIROS</v>
      </c>
      <c r="C14" s="179"/>
      <c r="D14" s="73"/>
      <c r="E14" s="68"/>
      <c r="F14" s="180"/>
      <c r="G14" s="69"/>
      <c r="H14" s="180"/>
      <c r="I14" s="69"/>
      <c r="J14" s="181"/>
      <c r="K14" s="189">
        <f t="shared" si="0"/>
        <v>0</v>
      </c>
    </row>
    <row r="15" spans="1:11" s="62" customFormat="1" ht="12.75" x14ac:dyDescent="0.2">
      <c r="A15" s="116" t="s">
        <v>213</v>
      </c>
      <c r="B15" s="71" t="str">
        <f>'PO '!D35</f>
        <v>MASCULINO</v>
      </c>
      <c r="C15" s="72">
        <f>'PO '!L35</f>
        <v>28781.869999999995</v>
      </c>
      <c r="D15" s="73">
        <f t="shared" ref="D15:D17" si="5">C15/$C$18</f>
        <v>8.0225896764397078E-2</v>
      </c>
      <c r="E15" s="68">
        <f t="shared" si="2"/>
        <v>5756.3739999999998</v>
      </c>
      <c r="F15" s="73">
        <v>0.2</v>
      </c>
      <c r="G15" s="69">
        <f t="shared" si="3"/>
        <v>14390.934999999998</v>
      </c>
      <c r="H15" s="73">
        <v>0.5</v>
      </c>
      <c r="I15" s="69">
        <f t="shared" si="4"/>
        <v>8634.5609999999979</v>
      </c>
      <c r="J15" s="74">
        <v>0.3</v>
      </c>
      <c r="K15" s="189">
        <f t="shared" si="0"/>
        <v>1</v>
      </c>
    </row>
    <row r="16" spans="1:11" s="62" customFormat="1" ht="12.75" x14ac:dyDescent="0.2">
      <c r="A16" s="116" t="s">
        <v>160</v>
      </c>
      <c r="B16" s="71" t="str">
        <f>'PO '!D60</f>
        <v>FEMENINO</v>
      </c>
      <c r="C16" s="72">
        <f>'PO '!L60</f>
        <v>16969.140000000003</v>
      </c>
      <c r="D16" s="73">
        <f t="shared" si="5"/>
        <v>4.7299375399187105E-2</v>
      </c>
      <c r="E16" s="68">
        <f t="shared" si="2"/>
        <v>3393.8280000000009</v>
      </c>
      <c r="F16" s="73">
        <v>0.2</v>
      </c>
      <c r="G16" s="69">
        <f t="shared" si="3"/>
        <v>8484.5700000000015</v>
      </c>
      <c r="H16" s="73">
        <v>0.5</v>
      </c>
      <c r="I16" s="69">
        <f t="shared" si="4"/>
        <v>5090.7420000000011</v>
      </c>
      <c r="J16" s="74">
        <v>0.3</v>
      </c>
      <c r="K16" s="189">
        <f t="shared" si="0"/>
        <v>1</v>
      </c>
    </row>
    <row r="17" spans="1:11" s="62" customFormat="1" ht="13.5" thickBot="1" x14ac:dyDescent="0.25">
      <c r="A17" s="182">
        <v>5</v>
      </c>
      <c r="B17" s="183" t="str">
        <f>'PO '!D78</f>
        <v>CORREDORES DE ACESSO (entrada lateral e fundos)</v>
      </c>
      <c r="C17" s="184">
        <f>'PO '!L78</f>
        <v>10683</v>
      </c>
      <c r="D17" s="73">
        <f t="shared" si="5"/>
        <v>2.9777538955392893E-2</v>
      </c>
      <c r="E17" s="68">
        <f t="shared" si="2"/>
        <v>1068.3</v>
      </c>
      <c r="F17" s="185">
        <v>0.1</v>
      </c>
      <c r="G17" s="69">
        <f t="shared" si="3"/>
        <v>5341.5</v>
      </c>
      <c r="H17" s="185">
        <v>0.5</v>
      </c>
      <c r="I17" s="69">
        <f t="shared" si="4"/>
        <v>4273.2</v>
      </c>
      <c r="J17" s="186">
        <v>0.4</v>
      </c>
      <c r="K17" s="189">
        <f t="shared" si="0"/>
        <v>1</v>
      </c>
    </row>
    <row r="18" spans="1:11" s="62" customFormat="1" ht="13.5" thickBot="1" x14ac:dyDescent="0.25">
      <c r="A18" s="75"/>
      <c r="B18" s="76" t="s">
        <v>68</v>
      </c>
      <c r="C18" s="77">
        <f>SUM(C9:C17)</f>
        <v>358760.34</v>
      </c>
      <c r="D18" s="78">
        <f>SUM(D9:D13)</f>
        <v>0.84269718888102285</v>
      </c>
      <c r="E18" s="79">
        <f>SUM(E9:E17)</f>
        <v>140083.35950000002</v>
      </c>
      <c r="F18" s="80">
        <f>E18/C18</f>
        <v>0.39046500931513223</v>
      </c>
      <c r="G18" s="79">
        <f>SUM(G9:G17)</f>
        <v>130530.80750000001</v>
      </c>
      <c r="H18" s="80">
        <f>G18/C18</f>
        <v>0.36383845410560151</v>
      </c>
      <c r="I18" s="79">
        <f>SUM(I9:I17)</f>
        <v>88146.172999999995</v>
      </c>
      <c r="J18" s="81">
        <f>I18/C18</f>
        <v>0.24569653657926624</v>
      </c>
      <c r="K18" s="189">
        <f>J18+F18+H18</f>
        <v>1</v>
      </c>
    </row>
    <row r="19" spans="1:11" s="62" customFormat="1" ht="12.75" x14ac:dyDescent="0.2">
      <c r="A19" s="82"/>
      <c r="B19" s="83"/>
      <c r="C19" s="47"/>
      <c r="D19" s="84"/>
      <c r="E19" s="85"/>
      <c r="F19" s="48"/>
      <c r="G19" s="85"/>
      <c r="H19" s="85"/>
      <c r="I19" s="86"/>
      <c r="J19" s="87"/>
      <c r="K19" s="188"/>
    </row>
    <row r="20" spans="1:11" s="62" customFormat="1" ht="12.75" x14ac:dyDescent="0.2">
      <c r="A20" s="88"/>
      <c r="B20" s="89"/>
      <c r="C20" s="57"/>
      <c r="D20" s="90"/>
      <c r="E20" s="91"/>
      <c r="F20" s="58"/>
      <c r="G20" s="91"/>
      <c r="H20" s="91"/>
      <c r="I20" s="92"/>
      <c r="J20" s="93"/>
      <c r="K20" s="188"/>
    </row>
    <row r="21" spans="1:11" s="62" customFormat="1" ht="12.75" x14ac:dyDescent="0.2">
      <c r="A21" s="88"/>
      <c r="B21" s="89"/>
      <c r="C21" s="57"/>
      <c r="D21" s="90"/>
      <c r="E21" s="91"/>
      <c r="F21" s="58"/>
      <c r="G21" s="91"/>
      <c r="H21" s="91"/>
      <c r="I21" s="92"/>
      <c r="J21" s="93"/>
      <c r="K21" s="188"/>
    </row>
    <row r="22" spans="1:11" s="62" customFormat="1" ht="12.75" x14ac:dyDescent="0.2">
      <c r="A22" s="88"/>
      <c r="B22" s="241"/>
      <c r="C22" s="241"/>
      <c r="D22" s="90"/>
      <c r="E22" s="91"/>
      <c r="F22" s="58"/>
      <c r="G22" s="242"/>
      <c r="H22" s="242"/>
      <c r="I22" s="242"/>
      <c r="J22" s="93"/>
      <c r="K22" s="188"/>
    </row>
    <row r="23" spans="1:11" s="62" customFormat="1" ht="12.75" x14ac:dyDescent="0.2">
      <c r="A23" s="88"/>
      <c r="B23" s="94"/>
      <c r="C23" s="57"/>
      <c r="D23" s="90"/>
      <c r="E23" s="91"/>
      <c r="F23" s="58"/>
      <c r="G23" s="91"/>
      <c r="H23" s="91"/>
      <c r="I23" s="92"/>
      <c r="J23" s="93"/>
      <c r="K23" s="188"/>
    </row>
    <row r="24" spans="1:11" s="62" customFormat="1" ht="12.75" x14ac:dyDescent="0.2">
      <c r="A24" s="88"/>
      <c r="B24" s="94"/>
      <c r="C24" s="57"/>
      <c r="D24" s="58"/>
      <c r="E24" s="57"/>
      <c r="F24" s="95"/>
      <c r="G24" s="57"/>
      <c r="H24" s="57"/>
      <c r="I24" s="92"/>
      <c r="J24" s="93"/>
      <c r="K24" s="188"/>
    </row>
    <row r="25" spans="1:11" s="62" customFormat="1" ht="12.75" x14ac:dyDescent="0.2">
      <c r="A25" s="88"/>
      <c r="B25" s="94"/>
      <c r="C25" s="57"/>
      <c r="D25" s="58"/>
      <c r="E25" s="57"/>
      <c r="F25" s="57"/>
      <c r="G25" s="57"/>
      <c r="H25" s="57"/>
      <c r="I25" s="92"/>
      <c r="J25" s="93"/>
      <c r="K25" s="188"/>
    </row>
    <row r="26" spans="1:11" s="62" customFormat="1" ht="13.5" thickBot="1" x14ac:dyDescent="0.25">
      <c r="A26" s="96"/>
      <c r="B26" s="97"/>
      <c r="C26" s="98"/>
      <c r="D26" s="99"/>
      <c r="E26" s="98"/>
      <c r="F26" s="98"/>
      <c r="G26" s="98"/>
      <c r="H26" s="98"/>
      <c r="I26" s="100"/>
      <c r="J26" s="101"/>
      <c r="K26" s="188"/>
    </row>
    <row r="27" spans="1:11" s="62" customFormat="1" ht="12.75" x14ac:dyDescent="0.2">
      <c r="A27" s="102"/>
      <c r="B27" s="103"/>
      <c r="C27" s="104"/>
      <c r="D27" s="105"/>
      <c r="E27" s="104"/>
      <c r="F27" s="104"/>
      <c r="G27" s="104"/>
      <c r="H27" s="104"/>
      <c r="K27" s="188"/>
    </row>
    <row r="28" spans="1:11" s="62" customFormat="1" ht="12.75" x14ac:dyDescent="0.2">
      <c r="A28" s="102"/>
      <c r="B28" s="106"/>
      <c r="C28" s="104"/>
      <c r="D28" s="104"/>
      <c r="E28" s="104"/>
      <c r="F28" s="104"/>
      <c r="G28" s="104"/>
      <c r="H28" s="104"/>
      <c r="K28" s="188"/>
    </row>
    <row r="29" spans="1:11" s="62" customFormat="1" ht="12.75" x14ac:dyDescent="0.2">
      <c r="A29" s="102"/>
      <c r="B29" s="106"/>
      <c r="C29" s="104"/>
      <c r="D29" s="105"/>
      <c r="E29" s="104"/>
      <c r="F29" s="104"/>
      <c r="G29" s="104"/>
      <c r="H29" s="104"/>
      <c r="K29" s="188"/>
    </row>
    <row r="30" spans="1:11" s="62" customFormat="1" ht="12.75" x14ac:dyDescent="0.2">
      <c r="A30" s="102"/>
      <c r="B30" s="103"/>
      <c r="C30" s="104"/>
      <c r="D30" s="105"/>
      <c r="E30" s="104"/>
      <c r="F30" s="104"/>
      <c r="G30" s="104"/>
      <c r="H30" s="104"/>
      <c r="K30" s="188"/>
    </row>
    <row r="31" spans="1:11" s="108" customFormat="1" ht="12.75" x14ac:dyDescent="0.2">
      <c r="A31" s="107"/>
      <c r="K31" s="190"/>
    </row>
    <row r="32" spans="1:11" x14ac:dyDescent="0.2">
      <c r="A32" s="109"/>
    </row>
    <row r="33" spans="1:1" x14ac:dyDescent="0.2">
      <c r="A33" s="109"/>
    </row>
    <row r="34" spans="1:1" x14ac:dyDescent="0.2">
      <c r="A34" s="109"/>
    </row>
    <row r="35" spans="1:1" x14ac:dyDescent="0.2">
      <c r="A35" s="109"/>
    </row>
    <row r="36" spans="1:1" x14ac:dyDescent="0.2">
      <c r="A36" s="109"/>
    </row>
    <row r="37" spans="1:1" x14ac:dyDescent="0.2">
      <c r="A37" s="109"/>
    </row>
  </sheetData>
  <mergeCells count="8">
    <mergeCell ref="A7:A8"/>
    <mergeCell ref="B7:B8"/>
    <mergeCell ref="B22:C22"/>
    <mergeCell ref="G22:I22"/>
    <mergeCell ref="C2:H2"/>
    <mergeCell ref="C3:J3"/>
    <mergeCell ref="C4:J4"/>
    <mergeCell ref="C5:J5"/>
  </mergeCells>
  <pageMargins left="0.511811024" right="0.511811024" top="0.78740157499999996" bottom="0.78740157499999996" header="0.31496062000000002" footer="0.31496062000000002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346D-A30E-4F8A-B1F8-B1454890DE07}">
  <dimension ref="A1"/>
  <sheetViews>
    <sheetView tabSelected="1" workbookViewId="0">
      <selection activeCell="N28" sqref="N28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PO </vt:lpstr>
      <vt:lpstr>CRONOGRAMA</vt:lpstr>
      <vt:lpstr>Planilha4</vt:lpstr>
      <vt:lpstr>CRONOGRAMA!Area_de_impressao</vt:lpstr>
      <vt:lpstr>'PO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2026-02-20T11:24:10Z</cp:lastPrinted>
  <dcterms:created xsi:type="dcterms:W3CDTF">2026-02-09T16:59:59Z</dcterms:created>
  <dcterms:modified xsi:type="dcterms:W3CDTF">2026-04-10T18:21:35Z</dcterms:modified>
</cp:coreProperties>
</file>