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96078827928d828/Jussiano/2 - PMI_SEPLAN/4 - Calc Custos - Licitação/07 - SMDS/2 - Alarmes CRAS- 03 2026/"/>
    </mc:Choice>
  </mc:AlternateContent>
  <xr:revisionPtr revIDLastSave="3323" documentId="8_{2033DDC7-9D04-4E2D-88FE-51536FF151CB}" xr6:coauthVersionLast="47" xr6:coauthVersionMax="47" xr10:uidLastSave="{E1C64EDA-B0D1-4580-AFB1-0006E4C5D780}"/>
  <bookViews>
    <workbookView xWindow="-120" yWindow="-120" windowWidth="29040" windowHeight="15720" xr2:uid="{00000000-000D-0000-FFFF-FFFF00000000}"/>
  </bookViews>
  <sheets>
    <sheet name="SMS" sheetId="9" r:id="rId1"/>
  </sheets>
  <definedNames>
    <definedName name="_xlnm.Print_Area" localSheetId="0">SMS!$B$1:$I$35</definedName>
    <definedName name="Excel_BuiltIn_Print_Area_1_1">#REF!</definedName>
    <definedName name="_xlnm.Print_Titles" localSheetId="0">SMS!$1:$4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F9" i="9"/>
  <c r="F8" i="9"/>
  <c r="D28" i="9"/>
  <c r="A27" i="9"/>
  <c r="B27" i="9" s="1"/>
  <c r="D25" i="9"/>
  <c r="A26" i="9"/>
  <c r="A28" i="9" l="1"/>
  <c r="A29" i="9" s="1"/>
  <c r="A30" i="9" s="1"/>
  <c r="B30" i="9" s="1"/>
  <c r="H10" i="9" l="1"/>
  <c r="C27" i="9"/>
  <c r="C26" i="9"/>
  <c r="F22" i="9" l="1"/>
  <c r="F25" i="9" s="1"/>
  <c r="F15" i="9"/>
  <c r="H15" i="9"/>
  <c r="H22" i="9" s="1"/>
  <c r="H28" i="9" s="1"/>
  <c r="H25" i="9" l="1"/>
  <c r="F27" i="9"/>
  <c r="F28" i="9"/>
  <c r="F26" i="9"/>
  <c r="F29" i="9" s="1"/>
  <c r="F30" i="9" s="1"/>
  <c r="H27" i="9" l="1"/>
  <c r="H26" i="9"/>
  <c r="H29" i="9" l="1"/>
  <c r="H30" i="9" s="1"/>
  <c r="B8" i="9" l="1"/>
  <c r="B13" i="9" l="1"/>
  <c r="B9" i="9"/>
  <c r="D10" i="9" s="1"/>
  <c r="B22" i="9"/>
  <c r="D26" i="9" s="1"/>
  <c r="B15" i="9"/>
  <c r="B14" i="9"/>
  <c r="B10" i="9"/>
  <c r="B28" i="9"/>
  <c r="B26" i="9"/>
  <c r="B18" i="9"/>
  <c r="D27" i="9" l="1"/>
  <c r="D15" i="9"/>
  <c r="B21" i="9"/>
  <c r="D22" i="9" s="1"/>
  <c r="B25" i="9"/>
  <c r="B29" i="9"/>
  <c r="D30" i="9" s="1"/>
  <c r="D29" i="9" l="1"/>
</calcChain>
</file>

<file path=xl/sharedStrings.xml><?xml version="1.0" encoding="utf-8"?>
<sst xmlns="http://schemas.openxmlformats.org/spreadsheetml/2006/main" count="48" uniqueCount="36">
  <si>
    <t>MUNICÍPIO DE IJUÍ - PODER EXECUTIVO</t>
  </si>
  <si>
    <t>BDI</t>
  </si>
  <si>
    <t>E</t>
  </si>
  <si>
    <t>Resumo</t>
  </si>
  <si>
    <t>F</t>
  </si>
  <si>
    <t>Valor Mensal do contrato</t>
  </si>
  <si>
    <t>Ijuí/RS,</t>
  </si>
  <si>
    <t>________________________</t>
  </si>
  <si>
    <t>Pessoal e EPI's (R$/mês)</t>
  </si>
  <si>
    <t>(Nome Reponsável)</t>
  </si>
  <si>
    <t>(Nome Empresa)</t>
  </si>
  <si>
    <t>Proposta Licitação</t>
  </si>
  <si>
    <t>Orçamento Executivo</t>
  </si>
  <si>
    <t>Para elaboração da sua proposta preencha as células destacadas em amarelo</t>
  </si>
  <si>
    <t>VALOR TOTAL DO CONTRATO</t>
  </si>
  <si>
    <t>____ de  ______________ de 2026</t>
  </si>
  <si>
    <t>C</t>
  </si>
  <si>
    <t xml:space="preserve"> </t>
  </si>
  <si>
    <t>D</t>
  </si>
  <si>
    <t>Despesas de Pessoal e EPI's - Agente monitoramento, Operador de Vídeo (R$/mês)</t>
  </si>
  <si>
    <t>Total Despesas de Pessoal e EPI's - Agente monitoramento e Atendimento de Ocorrencias (R$/mês)</t>
  </si>
  <si>
    <t>Instalação de Equipamentos para Monitoramento eletrônico em Comodato - Alarme</t>
  </si>
  <si>
    <t>Custo estimado para Mobilização de Equipamentos (R$/mês)</t>
  </si>
  <si>
    <t>Total Mensal - Alarme</t>
  </si>
  <si>
    <t>Custo estimado para Locação de Equipamentos (R$/mês)</t>
  </si>
  <si>
    <r>
      <t xml:space="preserve">Orçamento Executivo
</t>
    </r>
    <r>
      <rPr>
        <sz val="10"/>
        <color rgb="FF000000"/>
        <rFont val="Calibri"/>
        <family val="2"/>
      </rPr>
      <t>(R$/Mês)</t>
    </r>
  </si>
  <si>
    <t>Proposta Licitação
(R$/Mês)</t>
  </si>
  <si>
    <t>Despesas com Deslocamento (R$/mês)</t>
  </si>
  <si>
    <t>Deslocamento:</t>
  </si>
  <si>
    <t xml:space="preserve">Total Administração Central, Lucro e Tributos (R$/mês) </t>
  </si>
  <si>
    <t>BDI (%)</t>
  </si>
  <si>
    <t xml:space="preserve">        ANEXO 1 – PLANILHA DE CUSTOS DOS SERVIÇOS DE MONITORAMENTO E ALARMES – CRAS IJUÍ/RS</t>
  </si>
  <si>
    <t>SECRETARIA MUNICIPAL DE DESENVOLVIMENTO SOCIAL (SMDS)</t>
  </si>
  <si>
    <t>Despesas de Pessoal e EPI's - Atendimento de Ocorrência, Inspetor Alarmes (R$/mês)</t>
  </si>
  <si>
    <r>
      <t xml:space="preserve">Agente monitoramento e Atendimento de Ocorrencias
</t>
    </r>
    <r>
      <rPr>
        <sz val="10"/>
        <color theme="1"/>
        <rFont val="Calibri"/>
        <family val="2"/>
        <scheme val="minor"/>
      </rPr>
      <t>Estimativa de despesa de pessoal deve corresponder proporcionalmente a necessidade contratual (4 unidades Prediais)</t>
    </r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</si>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</sst>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 &quot;R$&quot;\ * #,##0.00_ ;_ &quot;R$&quot;\ * \-#,##0.00_ ;_ &quot;R$&quot;\ * &quot;-&quot;??_ ;_ @_ "/>
    <numFmt numFmtId="166" formatCode="_ * #,##0.00_ ;_ * \-#,##0.00_ ;_ * &quot;-&quot;??_ ;_ @_ "/>
    <numFmt numFmtId="168" formatCode="\ d&quot; de &quot;mmmm&quot; de &quot;yyyy"/>
    <numFmt numFmtId="169" formatCode="_(* #,##0.00_);_(* \(#,##0.00\);_(* &quot;-&quot;??_);_(@_)"/>
    <numFmt numFmtId="170" formatCode="0.0000000%"/>
    <numFmt numFmtId="171" formatCode="0.0000000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15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6" fontId="5" fillId="0" borderId="0" applyFill="0" applyBorder="0" applyAlignment="0" applyProtection="0"/>
    <xf numFmtId="9" fontId="5" fillId="0" borderId="0" applyFill="0" applyBorder="0" applyAlignment="0" applyProtection="0"/>
    <xf numFmtId="165" fontId="5" fillId="0" borderId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5" fillId="0" borderId="0" applyFill="0" applyBorder="0" applyAlignment="0" applyProtection="0"/>
  </cellStyleXfs>
  <cellXfs count="75">
    <xf numFmtId="0" fontId="0" fillId="0" borderId="0" xfId="0"/>
    <xf numFmtId="0" fontId="2" fillId="0" borderId="0" xfId="1"/>
    <xf numFmtId="0" fontId="8" fillId="4" borderId="0" xfId="1" applyFont="1" applyFill="1"/>
    <xf numFmtId="0" fontId="9" fillId="4" borderId="0" xfId="1" applyFont="1" applyFill="1"/>
    <xf numFmtId="0" fontId="13" fillId="0" borderId="0" xfId="1" applyFont="1"/>
    <xf numFmtId="0" fontId="13" fillId="0" borderId="0" xfId="1" applyFont="1" applyAlignment="1">
      <alignment wrapText="1"/>
    </xf>
    <xf numFmtId="0" fontId="2" fillId="0" borderId="0" xfId="1" applyAlignment="1">
      <alignment vertical="center"/>
    </xf>
    <xf numFmtId="165" fontId="5" fillId="0" borderId="0" xfId="5"/>
    <xf numFmtId="10" fontId="5" fillId="0" borderId="0" xfId="4" applyNumberFormat="1"/>
    <xf numFmtId="0" fontId="15" fillId="3" borderId="0" xfId="1" applyFont="1" applyFill="1"/>
    <xf numFmtId="10" fontId="5" fillId="0" borderId="0" xfId="4" applyNumberFormat="1" applyProtection="1">
      <protection locked="0"/>
    </xf>
    <xf numFmtId="0" fontId="2" fillId="3" borderId="0" xfId="1" applyFill="1" applyProtection="1">
      <protection locked="0"/>
    </xf>
    <xf numFmtId="0" fontId="2" fillId="0" borderId="0" xfId="1" applyProtection="1">
      <protection locked="0"/>
    </xf>
    <xf numFmtId="0" fontId="17" fillId="3" borderId="0" xfId="1" applyFont="1" applyFill="1" applyAlignment="1" applyProtection="1">
      <alignment horizontal="center"/>
      <protection locked="0"/>
    </xf>
    <xf numFmtId="0" fontId="17" fillId="3" borderId="0" xfId="1" applyFont="1" applyFill="1" applyProtection="1">
      <protection locked="0"/>
    </xf>
    <xf numFmtId="0" fontId="15" fillId="3" borderId="0" xfId="1" applyFont="1" applyFill="1" applyAlignment="1" applyProtection="1">
      <alignment horizontal="center"/>
      <protection locked="0"/>
    </xf>
    <xf numFmtId="0" fontId="15" fillId="3" borderId="0" xfId="1" applyFont="1" applyFill="1" applyProtection="1">
      <protection locked="0"/>
    </xf>
    <xf numFmtId="0" fontId="0" fillId="0" borderId="0" xfId="0" applyAlignment="1">
      <alignment vertical="center"/>
    </xf>
    <xf numFmtId="168" fontId="17" fillId="6" borderId="0" xfId="1" applyNumberFormat="1" applyFont="1" applyFill="1" applyAlignment="1" applyProtection="1">
      <alignment horizontal="left"/>
      <protection locked="0"/>
    </xf>
    <xf numFmtId="0" fontId="2" fillId="6" borderId="0" xfId="1" applyFill="1" applyProtection="1">
      <protection locked="0"/>
    </xf>
    <xf numFmtId="0" fontId="15" fillId="6" borderId="0" xfId="1" applyFont="1" applyFill="1" applyAlignment="1" applyProtection="1">
      <alignment horizontal="center"/>
      <protection locked="0"/>
    </xf>
    <xf numFmtId="0" fontId="2" fillId="6" borderId="0" xfId="1" applyFill="1" applyAlignment="1" applyProtection="1">
      <alignment horizontal="right"/>
      <protection locked="0"/>
    </xf>
    <xf numFmtId="7" fontId="13" fillId="0" borderId="0" xfId="1" applyNumberFormat="1" applyFont="1"/>
    <xf numFmtId="0" fontId="12" fillId="2" borderId="0" xfId="1" applyFont="1" applyFill="1"/>
    <xf numFmtId="165" fontId="14" fillId="2" borderId="5" xfId="1" applyNumberFormat="1" applyFont="1" applyFill="1" applyBorder="1" applyAlignment="1">
      <alignment horizontal="centerContinuous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0" fillId="2" borderId="0" xfId="0" applyFill="1"/>
    <xf numFmtId="0" fontId="21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171" fontId="13" fillId="0" borderId="0" xfId="2" applyNumberFormat="1" applyFont="1" applyAlignment="1" applyProtection="1">
      <alignment wrapText="1"/>
    </xf>
    <xf numFmtId="165" fontId="4" fillId="2" borderId="0" xfId="0" applyNumberFormat="1" applyFont="1" applyFill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5" fontId="16" fillId="7" borderId="0" xfId="1" applyNumberFormat="1" applyFont="1" applyFill="1" applyAlignment="1">
      <alignment horizontal="centerContinuous" vertical="center" wrapText="1"/>
    </xf>
    <xf numFmtId="0" fontId="9" fillId="4" borderId="0" xfId="1" applyFont="1" applyFill="1" applyAlignment="1">
      <alignment vertical="center"/>
    </xf>
    <xf numFmtId="0" fontId="10" fillId="4" borderId="0" xfId="1" applyFont="1" applyFill="1" applyAlignment="1">
      <alignment wrapText="1"/>
    </xf>
    <xf numFmtId="0" fontId="9" fillId="4" borderId="3" xfId="1" applyFont="1" applyFill="1" applyBorder="1"/>
    <xf numFmtId="0" fontId="6" fillId="4" borderId="3" xfId="1" applyFont="1" applyFill="1" applyBorder="1" applyAlignment="1">
      <alignment wrapText="1"/>
    </xf>
    <xf numFmtId="0" fontId="6" fillId="4" borderId="3" xfId="1" applyFont="1" applyFill="1" applyBorder="1"/>
    <xf numFmtId="164" fontId="4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7" fontId="14" fillId="2" borderId="9" xfId="1" applyNumberFormat="1" applyFont="1" applyFill="1" applyBorder="1" applyAlignment="1">
      <alignment horizontal="center" vertical="center" wrapText="1"/>
    </xf>
    <xf numFmtId="7" fontId="14" fillId="2" borderId="10" xfId="1" applyNumberFormat="1" applyFont="1" applyFill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>
      <alignment horizontal="center" vertical="center"/>
    </xf>
    <xf numFmtId="7" fontId="13" fillId="0" borderId="6" xfId="0" applyNumberFormat="1" applyFont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70" fontId="24" fillId="2" borderId="1" xfId="2" applyNumberFormat="1" applyFont="1" applyFill="1" applyBorder="1" applyAlignment="1" applyProtection="1">
      <alignment horizontal="center" vertical="center"/>
    </xf>
    <xf numFmtId="4" fontId="13" fillId="6" borderId="1" xfId="0" applyNumberFormat="1" applyFont="1" applyFill="1" applyBorder="1" applyAlignment="1" applyProtection="1">
      <alignment horizontal="center" vertical="center"/>
      <protection locked="0"/>
    </xf>
    <xf numFmtId="164" fontId="24" fillId="2" borderId="1" xfId="2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10" fontId="24" fillId="2" borderId="1" xfId="2" applyNumberFormat="1" applyFont="1" applyFill="1" applyBorder="1" applyAlignment="1" applyProtection="1">
      <alignment horizontal="center" vertical="center"/>
    </xf>
    <xf numFmtId="7" fontId="2" fillId="3" borderId="0" xfId="1" applyNumberFormat="1" applyFill="1" applyProtection="1">
      <protection locked="0"/>
    </xf>
    <xf numFmtId="7" fontId="13" fillId="0" borderId="1" xfId="0" applyNumberFormat="1" applyFont="1" applyBorder="1" applyAlignment="1">
      <alignment horizontal="center" vertical="center"/>
    </xf>
  </cellXfs>
  <cellStyles count="15">
    <cellStyle name="Moeda 2" xfId="5" xr:uid="{773E965B-74AB-44C1-9541-802FCD253D9E}"/>
    <cellStyle name="Moeda 3" xfId="11" xr:uid="{B1FB82D9-5A4C-48A8-B9EE-2C58CC2C89F0}"/>
    <cellStyle name="Normal" xfId="0" builtinId="0"/>
    <cellStyle name="Normal 2 2" xfId="7" xr:uid="{0B238844-A876-4963-8E97-14D3D99B86AC}"/>
    <cellStyle name="Normal 3" xfId="1" xr:uid="{00000000-0005-0000-0000-000001000000}"/>
    <cellStyle name="Normal 3 2" xfId="6" xr:uid="{12C9FB42-38C4-4029-956B-347217E68BB4}"/>
    <cellStyle name="Porcentagem" xfId="2" builtinId="5"/>
    <cellStyle name="Porcentagem 2" xfId="4" xr:uid="{9488FE84-486A-4B38-93C0-947B27FAD129}"/>
    <cellStyle name="Porcentagem 2 2" xfId="8" xr:uid="{ADBCA961-8E1F-4A2B-A231-F3C162C1B4CA}"/>
    <cellStyle name="Porcentagem 3" xfId="14" xr:uid="{47A8B28C-B2FC-485B-9B74-1F4628138987}"/>
    <cellStyle name="Vírgula 2" xfId="3" xr:uid="{EE4A958E-0A4A-450B-A030-F761FBD38CCE}"/>
    <cellStyle name="Vírgula 2 2" xfId="9" xr:uid="{E370A60D-8103-4815-BE22-B434AF70F4F1}"/>
    <cellStyle name="Vírgula 2 2 2" xfId="12" xr:uid="{F0770407-EAA1-4091-8807-97674E59D6A4}"/>
    <cellStyle name="Vírgula 3" xfId="10" xr:uid="{96536CFD-07F4-4D11-AD0F-B833C7EE729B}"/>
    <cellStyle name="Vírgula 4" xfId="13" xr:uid="{28B68FA5-365D-44E1-A11A-4AF82E7FE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2</xdr:col>
          <xdr:colOff>180975</xdr:colOff>
          <xdr:row>2</xdr:row>
          <xdr:rowOff>209550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3CF0-3969-4B2C-A2F7-43F52E391863}">
  <sheetPr codeName="Planilha4"/>
  <dimension ref="A1:Q50"/>
  <sheetViews>
    <sheetView showGridLines="0" tabSelected="1" zoomScaleNormal="100" zoomScaleSheetLayoutView="175" workbookViewId="0">
      <pane ySplit="6" topLeftCell="A7" activePane="bottomLeft" state="frozen"/>
      <selection pane="bottomLeft" activeCell="C34" sqref="C34"/>
    </sheetView>
  </sheetViews>
  <sheetFormatPr defaultRowHeight="15" x14ac:dyDescent="0.25"/>
  <cols>
    <col min="1" max="1" width="1.140625" style="1" customWidth="1"/>
    <col min="2" max="2" width="5.5703125" style="1" customWidth="1"/>
    <col min="3" max="3" width="36.140625" style="5" customWidth="1"/>
    <col min="4" max="4" width="14.7109375" style="4" customWidth="1"/>
    <col min="5" max="5" width="11.5703125" style="5" customWidth="1"/>
    <col min="6" max="8" width="13" style="5" customWidth="1"/>
    <col min="9" max="9" width="13" style="4" customWidth="1"/>
    <col min="10" max="16384" width="9.140625" style="1"/>
  </cols>
  <sheetData>
    <row r="1" spans="1:16" ht="18" x14ac:dyDescent="0.25">
      <c r="B1" s="68" t="s">
        <v>0</v>
      </c>
      <c r="C1" s="68"/>
      <c r="D1" s="68"/>
      <c r="E1" s="68"/>
      <c r="F1" s="68"/>
      <c r="G1" s="68"/>
      <c r="H1" s="68"/>
      <c r="I1" s="68"/>
      <c r="J1" s="2"/>
      <c r="K1" s="2"/>
      <c r="L1" s="2"/>
      <c r="M1" s="2"/>
      <c r="N1" s="2"/>
      <c r="O1" s="2"/>
      <c r="P1" s="2"/>
    </row>
    <row r="2" spans="1:16" ht="15.75" x14ac:dyDescent="0.25">
      <c r="B2" s="39"/>
      <c r="C2" s="69" t="s">
        <v>32</v>
      </c>
      <c r="D2" s="69"/>
      <c r="E2" s="69"/>
      <c r="F2" s="69"/>
      <c r="G2" s="69"/>
      <c r="H2" s="69"/>
      <c r="I2" s="69"/>
      <c r="J2" s="3"/>
      <c r="K2" s="3"/>
      <c r="L2" s="3"/>
      <c r="M2" s="3"/>
      <c r="N2" s="3"/>
      <c r="O2" s="3"/>
      <c r="P2" s="3"/>
    </row>
    <row r="3" spans="1:16" ht="24" customHeight="1" x14ac:dyDescent="0.25">
      <c r="B3" s="40"/>
      <c r="C3" s="70" t="s">
        <v>31</v>
      </c>
      <c r="D3" s="70"/>
      <c r="E3" s="70"/>
      <c r="F3" s="70"/>
      <c r="G3" s="70"/>
      <c r="H3" s="70"/>
      <c r="I3" s="70"/>
      <c r="J3" s="3"/>
      <c r="K3" s="3"/>
      <c r="L3" s="3"/>
      <c r="M3" s="3"/>
      <c r="N3" s="3"/>
      <c r="O3" s="3"/>
      <c r="P3" s="3"/>
    </row>
    <row r="4" spans="1:16" ht="4.5" customHeight="1" x14ac:dyDescent="0.25">
      <c r="B4" s="41"/>
      <c r="C4" s="42"/>
      <c r="D4" s="43"/>
      <c r="E4" s="42"/>
      <c r="F4" s="42"/>
      <c r="G4" s="42"/>
      <c r="H4" s="42"/>
      <c r="I4" s="43"/>
      <c r="J4" s="3"/>
      <c r="K4" s="3"/>
      <c r="L4" s="71"/>
      <c r="M4" s="71"/>
      <c r="N4" s="3"/>
      <c r="O4" s="3"/>
      <c r="P4" s="3"/>
    </row>
    <row r="5" spans="1:16" customFormat="1" ht="20.25" customHeight="1" x14ac:dyDescent="0.25">
      <c r="A5" s="17"/>
      <c r="B5" s="65" t="s">
        <v>13</v>
      </c>
      <c r="C5" s="65"/>
      <c r="D5" s="65"/>
      <c r="E5" s="65"/>
      <c r="F5" s="65"/>
      <c r="G5" s="65"/>
      <c r="H5" s="65"/>
      <c r="I5" s="65"/>
    </row>
    <row r="6" spans="1:16" ht="32.25" customHeight="1" x14ac:dyDescent="0.35">
      <c r="B6" s="23"/>
      <c r="C6" s="23"/>
      <c r="D6" s="23"/>
      <c r="E6" s="23"/>
      <c r="F6" s="24" t="s">
        <v>12</v>
      </c>
      <c r="G6" s="24"/>
      <c r="H6" s="38" t="s">
        <v>11</v>
      </c>
      <c r="I6" s="38"/>
    </row>
    <row r="7" spans="1:16" ht="45.75" customHeight="1" x14ac:dyDescent="0.25">
      <c r="B7" s="28"/>
      <c r="C7" s="59" t="s">
        <v>34</v>
      </c>
      <c r="D7" s="60"/>
      <c r="E7" s="61"/>
      <c r="F7" s="24"/>
      <c r="G7" s="24"/>
      <c r="H7" s="38"/>
      <c r="I7" s="38"/>
    </row>
    <row r="8" spans="1:16" ht="38.25" x14ac:dyDescent="0.25">
      <c r="A8" s="6" t="s">
        <v>35</v>
      </c>
      <c r="B8" s="29" t="str">
        <f>CONCATENATE(A8,COUNTIF($A$6:A8,A8))</f>
        <v>B1</v>
      </c>
      <c r="C8" s="30" t="s">
        <v>19</v>
      </c>
      <c r="D8" s="45"/>
      <c r="E8" s="46"/>
      <c r="F8" s="49">
        <f>ROUND(18668.43*4%,3)</f>
        <v>746.73699999999997</v>
      </c>
      <c r="G8" s="50"/>
      <c r="H8" s="51">
        <v>746.74</v>
      </c>
      <c r="I8" s="51"/>
    </row>
    <row r="9" spans="1:16" ht="25.5" x14ac:dyDescent="0.25">
      <c r="A9" s="6" t="s">
        <v>35</v>
      </c>
      <c r="B9" s="29" t="str">
        <f>CONCATENATE(A9,COUNTIF($A$6:A9,A9))</f>
        <v>B2</v>
      </c>
      <c r="C9" s="30" t="s">
        <v>33</v>
      </c>
      <c r="D9" s="45"/>
      <c r="E9" s="46"/>
      <c r="F9" s="49">
        <f>ROUND(18668.43*4%,3)</f>
        <v>746.73699999999997</v>
      </c>
      <c r="G9" s="50"/>
      <c r="H9" s="51">
        <v>746.74</v>
      </c>
      <c r="I9" s="51"/>
    </row>
    <row r="10" spans="1:16" ht="38.25" x14ac:dyDescent="0.25">
      <c r="A10" s="6" t="s">
        <v>35</v>
      </c>
      <c r="B10" s="26" t="str">
        <f>CONCATENATE(A10,COUNTIF($A$6:A10,A10))</f>
        <v>B3</v>
      </c>
      <c r="C10" s="27" t="s">
        <v>20</v>
      </c>
      <c r="D10" s="55" t="str">
        <f>CONCATENATE(B8," + ",B9)</f>
        <v>B1 + B2</v>
      </c>
      <c r="E10" s="55"/>
      <c r="F10" s="47">
        <f>ROUND(SUM(F8:G9),2)</f>
        <v>1493.47</v>
      </c>
      <c r="G10" s="48"/>
      <c r="H10" s="47">
        <f>SUM(H8:I9)</f>
        <v>1493.48</v>
      </c>
      <c r="I10" s="48"/>
    </row>
    <row r="11" spans="1:16" x14ac:dyDescent="0.25">
      <c r="H11" s="7"/>
      <c r="I11" s="7"/>
    </row>
    <row r="12" spans="1:16" ht="34.5" customHeight="1" x14ac:dyDescent="0.25">
      <c r="B12" s="28"/>
      <c r="C12" s="59" t="s">
        <v>21</v>
      </c>
      <c r="D12" s="60"/>
      <c r="E12" s="61"/>
      <c r="F12" s="24" t="s">
        <v>25</v>
      </c>
      <c r="G12" s="24"/>
      <c r="H12" s="38" t="s">
        <v>26</v>
      </c>
      <c r="I12" s="38"/>
    </row>
    <row r="13" spans="1:16" ht="25.5" x14ac:dyDescent="0.25">
      <c r="A13" s="1" t="s">
        <v>16</v>
      </c>
      <c r="B13" s="29" t="str">
        <f>CONCATENATE(A13,COUNTIF($A$6:A13,A13))</f>
        <v>C1</v>
      </c>
      <c r="C13" s="30" t="s">
        <v>24</v>
      </c>
      <c r="D13" s="45"/>
      <c r="E13" s="46"/>
      <c r="F13" s="49">
        <v>126.42</v>
      </c>
      <c r="G13" s="50"/>
      <c r="H13" s="51">
        <v>126.42</v>
      </c>
      <c r="I13" s="51"/>
    </row>
    <row r="14" spans="1:16" ht="25.5" x14ac:dyDescent="0.25">
      <c r="A14" s="1" t="s">
        <v>16</v>
      </c>
      <c r="B14" s="29" t="str">
        <f>CONCATENATE(A14,COUNTIF($A$6:A14,A14))</f>
        <v>C2</v>
      </c>
      <c r="C14" s="30" t="s">
        <v>22</v>
      </c>
      <c r="D14" s="45"/>
      <c r="E14" s="45"/>
      <c r="F14" s="49">
        <v>217.3</v>
      </c>
      <c r="G14" s="50"/>
      <c r="H14" s="51">
        <v>217.3</v>
      </c>
      <c r="I14" s="51"/>
    </row>
    <row r="15" spans="1:16" x14ac:dyDescent="0.25">
      <c r="A15" s="1" t="s">
        <v>16</v>
      </c>
      <c r="B15" s="31" t="str">
        <f>CONCATENATE(A15,COUNTIF($A$6:A15,A15))</f>
        <v>C3</v>
      </c>
      <c r="C15" s="27" t="s">
        <v>23</v>
      </c>
      <c r="D15" s="55" t="str">
        <f>CONCATENATE(B13," + ",B14)</f>
        <v>C1 + C2</v>
      </c>
      <c r="E15" s="55"/>
      <c r="F15" s="58">
        <f>F13+F14</f>
        <v>343.72</v>
      </c>
      <c r="G15" s="58"/>
      <c r="H15" s="58">
        <f>H13+H14</f>
        <v>343.72</v>
      </c>
      <c r="I15" s="58"/>
    </row>
    <row r="16" spans="1:16" ht="6" customHeight="1" x14ac:dyDescent="0.25">
      <c r="H16" s="7"/>
      <c r="I16" s="7"/>
    </row>
    <row r="17" spans="1:17" ht="15.75" x14ac:dyDescent="0.25">
      <c r="A17" s="1" t="s">
        <v>17</v>
      </c>
      <c r="B17" s="28"/>
      <c r="C17" s="62" t="s">
        <v>28</v>
      </c>
      <c r="D17" s="63"/>
      <c r="E17" s="64"/>
      <c r="F17" s="24" t="s">
        <v>12</v>
      </c>
      <c r="G17" s="24"/>
      <c r="H17" s="38" t="s">
        <v>11</v>
      </c>
      <c r="I17" s="38"/>
    </row>
    <row r="18" spans="1:17" x14ac:dyDescent="0.25">
      <c r="A18" s="1" t="s">
        <v>18</v>
      </c>
      <c r="B18" s="29" t="str">
        <f>CONCATENATE(A18,COUNTIF($A$6:A18,A18))</f>
        <v>D1</v>
      </c>
      <c r="C18" s="30" t="s">
        <v>27</v>
      </c>
      <c r="D18" s="45"/>
      <c r="E18" s="45"/>
      <c r="F18" s="49">
        <v>508.68</v>
      </c>
      <c r="G18" s="50"/>
      <c r="H18" s="57">
        <v>508.68</v>
      </c>
      <c r="I18" s="57"/>
    </row>
    <row r="19" spans="1:17" ht="6" customHeight="1" x14ac:dyDescent="0.25">
      <c r="H19" s="7"/>
      <c r="I19" s="7"/>
    </row>
    <row r="20" spans="1:17" ht="18.75" x14ac:dyDescent="0.25">
      <c r="B20" s="28"/>
      <c r="C20" s="32" t="s">
        <v>1</v>
      </c>
      <c r="D20" s="32"/>
      <c r="E20" s="33"/>
      <c r="F20" s="24" t="s">
        <v>12</v>
      </c>
      <c r="G20" s="24"/>
      <c r="H20" s="38" t="s">
        <v>11</v>
      </c>
      <c r="I20" s="38"/>
    </row>
    <row r="21" spans="1:17" ht="24.75" customHeight="1" x14ac:dyDescent="0.25">
      <c r="A21" s="1" t="s">
        <v>2</v>
      </c>
      <c r="B21" s="29" t="str">
        <f>CONCATENATE(A21,COUNTIF($A$6:A21,A21))</f>
        <v>E1</v>
      </c>
      <c r="C21" s="30" t="s">
        <v>29</v>
      </c>
      <c r="D21" s="45"/>
      <c r="E21" s="45"/>
      <c r="F21" s="49">
        <v>403.26</v>
      </c>
      <c r="G21" s="50"/>
      <c r="H21" s="51">
        <v>403.26</v>
      </c>
      <c r="I21" s="51"/>
    </row>
    <row r="22" spans="1:17" ht="24.75" customHeight="1" x14ac:dyDescent="0.25">
      <c r="A22" s="1" t="s">
        <v>2</v>
      </c>
      <c r="B22" s="31" t="str">
        <f>CONCATENATE(A22,COUNTIF($A$6:A22,A22))</f>
        <v>E2</v>
      </c>
      <c r="C22" s="27" t="s">
        <v>30</v>
      </c>
      <c r="D22" s="55" t="str">
        <f>CONCATENATE(B21,"/","(",B10,"+",B15,"+",B18,")")</f>
        <v>E1/(B3+C3+D1)</v>
      </c>
      <c r="E22" s="55"/>
      <c r="F22" s="72">
        <f>IFERROR(ROUND(F21/SUM(F10,F15,F18),4),0)</f>
        <v>0.1719</v>
      </c>
      <c r="G22" s="72"/>
      <c r="H22" s="56">
        <f>IFERROR(H21/SUM(H10,H15,H18),0)</f>
        <v>0.1719013760294644</v>
      </c>
      <c r="I22" s="56"/>
    </row>
    <row r="23" spans="1:17" ht="5.25" customHeight="1" x14ac:dyDescent="0.25">
      <c r="F23" s="34"/>
      <c r="H23" s="7"/>
      <c r="I23" s="7"/>
    </row>
    <row r="24" spans="1:17" ht="18.75" x14ac:dyDescent="0.25">
      <c r="B24" s="28"/>
      <c r="C24" s="32" t="s">
        <v>3</v>
      </c>
      <c r="D24" s="35"/>
      <c r="E24" s="33"/>
      <c r="F24" s="24" t="s">
        <v>12</v>
      </c>
      <c r="G24" s="24"/>
      <c r="H24" s="38" t="s">
        <v>11</v>
      </c>
      <c r="I24" s="38"/>
    </row>
    <row r="25" spans="1:17" x14ac:dyDescent="0.25">
      <c r="A25" s="1" t="s">
        <v>4</v>
      </c>
      <c r="B25" s="36" t="str">
        <f>CONCATENATE(A25,COUNTIF($A$6:A25,A25))</f>
        <v>F1</v>
      </c>
      <c r="C25" s="25" t="s">
        <v>8</v>
      </c>
      <c r="D25" s="54" t="str">
        <f>_xlfn.CONCAT(B10," x (1 + ",$B$22,")",)</f>
        <v>B3 x (1 + E2)</v>
      </c>
      <c r="E25" s="54"/>
      <c r="F25" s="53">
        <f>SUM(F10)*(1+F22)</f>
        <v>1750.1974929999999</v>
      </c>
      <c r="G25" s="74"/>
      <c r="H25" s="53">
        <f>SUM(H10)*(1+H22)</f>
        <v>1750.2112670724844</v>
      </c>
      <c r="I25" s="50"/>
    </row>
    <row r="26" spans="1:17" ht="36" customHeight="1" x14ac:dyDescent="0.25">
      <c r="A26" s="1" t="str">
        <f>A25</f>
        <v>F</v>
      </c>
      <c r="B26" s="36" t="str">
        <f>CONCATENATE(A26,COUNTIF($A$6:A26,A26))</f>
        <v>F2</v>
      </c>
      <c r="C26" s="25" t="str">
        <f>C12</f>
        <v>Instalação de Equipamentos para Monitoramento eletrônico em Comodato - Alarme</v>
      </c>
      <c r="D26" s="54" t="str">
        <f>_xlfn.CONCAT(B13," x (1 + ",$B$22,")",)</f>
        <v>C1 x (1 + E2)</v>
      </c>
      <c r="E26" s="54"/>
      <c r="F26" s="53">
        <f>F13*(1+F22)</f>
        <v>148.15159800000001</v>
      </c>
      <c r="G26" s="74"/>
      <c r="H26" s="53">
        <f>H13*(1+H22)</f>
        <v>148.15177195764488</v>
      </c>
      <c r="I26" s="50"/>
    </row>
    <row r="27" spans="1:17" x14ac:dyDescent="0.25">
      <c r="A27" s="1" t="str">
        <f>A26</f>
        <v>F</v>
      </c>
      <c r="B27" s="36" t="str">
        <f>CONCATENATE(A27,COUNTIF($A$6:A27,A27))</f>
        <v>F3</v>
      </c>
      <c r="C27" s="25" t="str">
        <f>C17</f>
        <v>Deslocamento:</v>
      </c>
      <c r="D27" s="54" t="str">
        <f>_xlfn.CONCAT(B18," x (1 + ",$B$22,")",)</f>
        <v>D1 x (1 + E2)</v>
      </c>
      <c r="E27" s="54"/>
      <c r="F27" s="53">
        <f>F18*(1+F22)</f>
        <v>596.12209199999995</v>
      </c>
      <c r="G27" s="74"/>
      <c r="H27" s="53">
        <f>H18*(1+H22)</f>
        <v>596.1227919586679</v>
      </c>
      <c r="I27" s="50"/>
    </row>
    <row r="28" spans="1:17" ht="25.5" x14ac:dyDescent="0.25">
      <c r="A28" s="1" t="str">
        <f t="shared" ref="A28:A30" si="0">A27</f>
        <v>F</v>
      </c>
      <c r="B28" s="36" t="str">
        <f>CONCATENATE(A28,COUNTIF($A$6:A28,A28))</f>
        <v>F4</v>
      </c>
      <c r="C28" s="25" t="s">
        <v>22</v>
      </c>
      <c r="D28" s="54" t="str">
        <f>_xlfn.CONCAT(B14," x (1 + ",$B$22,")",)</f>
        <v>C2 x (1 + E2)</v>
      </c>
      <c r="E28" s="54"/>
      <c r="F28" s="53">
        <f>SUM(F14)*(1+F22)</f>
        <v>254.65387000000001</v>
      </c>
      <c r="G28" s="74"/>
      <c r="H28" s="53">
        <f>SUM(H14)*(1+H22)</f>
        <v>254.65416901120261</v>
      </c>
      <c r="I28" s="50"/>
    </row>
    <row r="29" spans="1:17" x14ac:dyDescent="0.25">
      <c r="A29" s="1" t="str">
        <f t="shared" si="0"/>
        <v>F</v>
      </c>
      <c r="B29" s="36" t="str">
        <f>CONCATENATE(A29,COUNTIF($A$6:A29,A29))</f>
        <v>F5</v>
      </c>
      <c r="C29" s="37" t="s">
        <v>5</v>
      </c>
      <c r="D29" s="66" t="str">
        <f>CONCATENATE("SOMA(",B25,":",B28,")")</f>
        <v>SOMA(F1:F4)</v>
      </c>
      <c r="E29" s="67"/>
      <c r="F29" s="52">
        <f>SUM(F25:F28)</f>
        <v>2749.1250529999998</v>
      </c>
      <c r="G29" s="44"/>
      <c r="H29" s="52">
        <f>SUM(H25:H28)</f>
        <v>2749.1399999999994</v>
      </c>
      <c r="I29" s="44"/>
    </row>
    <row r="30" spans="1:17" x14ac:dyDescent="0.25">
      <c r="A30" s="1" t="str">
        <f t="shared" si="0"/>
        <v>F</v>
      </c>
      <c r="B30" s="36" t="str">
        <f>CONCATENATE(A30,COUNTIF($A$6:A30,A30))</f>
        <v>F6</v>
      </c>
      <c r="C30" s="37" t="s">
        <v>14</v>
      </c>
      <c r="D30" s="66" t="str">
        <f>CONCATENATE(B29," x 12 meses")</f>
        <v>F5 x 12 meses</v>
      </c>
      <c r="E30" s="66"/>
      <c r="F30" s="44">
        <f>F29*12</f>
        <v>32989.500635999997</v>
      </c>
      <c r="G30" s="44"/>
      <c r="H30" s="44">
        <f>H29*12</f>
        <v>32989.679999999993</v>
      </c>
      <c r="I30" s="44"/>
    </row>
    <row r="31" spans="1:17" s="8" customFormat="1" x14ac:dyDescent="0.25">
      <c r="B31" s="10"/>
      <c r="C31" s="10"/>
      <c r="D31" s="10"/>
      <c r="E31" s="10"/>
      <c r="F31" s="10"/>
      <c r="G31" s="10"/>
      <c r="H31" s="10"/>
      <c r="I31" s="10"/>
      <c r="K31" s="1"/>
      <c r="L31" s="1"/>
      <c r="M31" s="1"/>
      <c r="N31" s="1"/>
      <c r="O31" s="1"/>
      <c r="P31" s="1"/>
      <c r="Q31" s="1"/>
    </row>
    <row r="32" spans="1:17" x14ac:dyDescent="0.25">
      <c r="B32" s="10"/>
      <c r="C32" s="11"/>
      <c r="D32" s="11"/>
      <c r="E32" s="21" t="s">
        <v>6</v>
      </c>
      <c r="F32" s="21"/>
      <c r="G32" s="18" t="s">
        <v>15</v>
      </c>
      <c r="H32" s="18"/>
      <c r="I32" s="19"/>
    </row>
    <row r="33" spans="2:10" ht="30" customHeight="1" x14ac:dyDescent="0.25">
      <c r="B33" s="10"/>
      <c r="C33" s="13" t="s">
        <v>7</v>
      </c>
      <c r="D33" s="14"/>
      <c r="E33" s="14"/>
      <c r="F33" s="14"/>
      <c r="G33" s="73"/>
      <c r="H33" s="11"/>
      <c r="I33" s="12"/>
    </row>
    <row r="34" spans="2:10" x14ac:dyDescent="0.25">
      <c r="B34" s="10"/>
      <c r="C34" s="20" t="s">
        <v>9</v>
      </c>
      <c r="D34" s="16"/>
      <c r="E34" s="16"/>
      <c r="F34" s="16"/>
      <c r="G34" s="15"/>
      <c r="H34" s="15"/>
      <c r="I34" s="12"/>
    </row>
    <row r="35" spans="2:10" x14ac:dyDescent="0.25">
      <c r="B35" s="10"/>
      <c r="C35" s="20" t="s">
        <v>10</v>
      </c>
      <c r="D35" s="16"/>
      <c r="E35" s="16"/>
      <c r="F35" s="16"/>
      <c r="G35" s="15"/>
      <c r="H35" s="15"/>
      <c r="I35" s="12"/>
      <c r="J35" s="9"/>
    </row>
    <row r="36" spans="2:10" x14ac:dyDescent="0.25">
      <c r="E36" s="4"/>
      <c r="F36" s="4"/>
      <c r="G36" s="4"/>
      <c r="H36" s="4"/>
      <c r="J36" s="9"/>
    </row>
    <row r="37" spans="2:10" x14ac:dyDescent="0.25">
      <c r="E37" s="4"/>
      <c r="F37" s="4"/>
      <c r="G37" s="4"/>
      <c r="H37" s="4"/>
    </row>
    <row r="38" spans="2:10" x14ac:dyDescent="0.25">
      <c r="E38" s="4"/>
      <c r="F38" s="22"/>
      <c r="G38" s="4"/>
      <c r="H38" s="22"/>
    </row>
    <row r="39" spans="2:10" x14ac:dyDescent="0.25">
      <c r="E39" s="4"/>
      <c r="F39" s="4"/>
      <c r="G39" s="4"/>
      <c r="H39" s="4"/>
    </row>
    <row r="40" spans="2:10" x14ac:dyDescent="0.25">
      <c r="E40" s="4"/>
      <c r="F40" s="4"/>
      <c r="G40" s="4"/>
      <c r="H40" s="4"/>
    </row>
    <row r="41" spans="2:10" x14ac:dyDescent="0.25">
      <c r="E41" s="4"/>
      <c r="F41" s="4"/>
      <c r="G41" s="4"/>
      <c r="H41" s="4"/>
    </row>
    <row r="42" spans="2:10" x14ac:dyDescent="0.25">
      <c r="E42" s="4"/>
      <c r="F42" s="4"/>
      <c r="G42" s="4"/>
      <c r="H42" s="4"/>
    </row>
    <row r="43" spans="2:10" x14ac:dyDescent="0.25">
      <c r="E43" s="4"/>
      <c r="F43" s="4"/>
      <c r="G43" s="4"/>
      <c r="H43" s="4"/>
    </row>
    <row r="44" spans="2:10" x14ac:dyDescent="0.25">
      <c r="E44" s="4"/>
      <c r="F44" s="4"/>
      <c r="G44" s="4"/>
      <c r="H44" s="4"/>
    </row>
    <row r="45" spans="2:10" x14ac:dyDescent="0.25">
      <c r="E45" s="4"/>
      <c r="F45" s="4"/>
      <c r="G45" s="4"/>
      <c r="H45" s="4"/>
    </row>
    <row r="46" spans="2:10" x14ac:dyDescent="0.25">
      <c r="E46" s="4"/>
      <c r="F46" s="4"/>
      <c r="G46" s="4"/>
      <c r="H46" s="4"/>
    </row>
    <row r="47" spans="2:10" x14ac:dyDescent="0.25">
      <c r="E47" s="4"/>
      <c r="F47" s="4"/>
      <c r="G47" s="4"/>
      <c r="H47" s="4"/>
    </row>
    <row r="48" spans="2:10" x14ac:dyDescent="0.25">
      <c r="E48" s="4"/>
      <c r="F48" s="4"/>
      <c r="G48" s="4"/>
      <c r="H48" s="4"/>
    </row>
    <row r="49" spans="5:8" x14ac:dyDescent="0.25">
      <c r="E49" s="4"/>
      <c r="F49" s="4"/>
      <c r="G49" s="4"/>
      <c r="H49" s="4"/>
    </row>
    <row r="50" spans="5:8" x14ac:dyDescent="0.25">
      <c r="E50" s="4"/>
      <c r="F50" s="4"/>
      <c r="G50" s="4"/>
      <c r="H50" s="4"/>
    </row>
  </sheetData>
  <sheetProtection algorithmName="SHA-512" hashValue="8YVJsZmeO3JHt0gANndAv6cE9Ja5kuD59IGCf1GqMBeTlCG5I8k9pCk73YiELVbLNKdoFGa+PthkjJtSyGHJMQ==" saltValue="VS+seUuCtemZM5+JAB+LVw==" spinCount="100000" sheet="1" formatCells="0" formatColumns="0" formatRows="0" autoFilter="0"/>
  <mergeCells count="53">
    <mergeCell ref="B1:I1"/>
    <mergeCell ref="C2:I2"/>
    <mergeCell ref="C3:I3"/>
    <mergeCell ref="L4:M4"/>
    <mergeCell ref="B5:I5"/>
    <mergeCell ref="D30:E30"/>
    <mergeCell ref="D29:E29"/>
    <mergeCell ref="D21:E21"/>
    <mergeCell ref="D28:E28"/>
    <mergeCell ref="D25:E25"/>
    <mergeCell ref="C17:E17"/>
    <mergeCell ref="D18:E18"/>
    <mergeCell ref="D14:E14"/>
    <mergeCell ref="C7:E7"/>
    <mergeCell ref="D8:E8"/>
    <mergeCell ref="D9:E9"/>
    <mergeCell ref="D10:E10"/>
    <mergeCell ref="D26:E26"/>
    <mergeCell ref="C12:E12"/>
    <mergeCell ref="F13:G13"/>
    <mergeCell ref="H13:I13"/>
    <mergeCell ref="F14:G14"/>
    <mergeCell ref="H14:I14"/>
    <mergeCell ref="D15:E15"/>
    <mergeCell ref="F15:G15"/>
    <mergeCell ref="H15:I15"/>
    <mergeCell ref="F9:G9"/>
    <mergeCell ref="H9:I9"/>
    <mergeCell ref="F8:G8"/>
    <mergeCell ref="H8:I8"/>
    <mergeCell ref="F29:G29"/>
    <mergeCell ref="H25:I25"/>
    <mergeCell ref="H26:I26"/>
    <mergeCell ref="H27:I27"/>
    <mergeCell ref="H28:I28"/>
    <mergeCell ref="H29:I29"/>
    <mergeCell ref="F28:G28"/>
    <mergeCell ref="F27:G27"/>
    <mergeCell ref="F22:G22"/>
    <mergeCell ref="F18:G18"/>
    <mergeCell ref="F30:G30"/>
    <mergeCell ref="H30:I30"/>
    <mergeCell ref="D13:E13"/>
    <mergeCell ref="F10:G10"/>
    <mergeCell ref="H10:I10"/>
    <mergeCell ref="D27:E27"/>
    <mergeCell ref="D22:E22"/>
    <mergeCell ref="H18:I18"/>
    <mergeCell ref="F21:G21"/>
    <mergeCell ref="F25:G25"/>
    <mergeCell ref="F26:G26"/>
    <mergeCell ref="H22:I22"/>
    <mergeCell ref="H21:I21"/>
  </mergeCells>
  <printOptions horizontalCentered="1"/>
  <pageMargins left="0.27559055118110237" right="0.23622047244094491" top="0.47244094488188981" bottom="0.47244094488188981" header="0.31496062992125984" footer="0.31496062992125984"/>
  <pageSetup paperSize="9" fitToHeight="6" orientation="portrait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2</xdr:col>
                <xdr:colOff>180975</xdr:colOff>
                <xdr:row>2</xdr:row>
                <xdr:rowOff>209550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SMS</vt:lpstr>
      <vt:lpstr>SMS!Area_de_impressao</vt:lpstr>
      <vt:lpstr>SMS!Titulos_de_impressao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Feil</dc:creator>
  <cp:keywords/>
  <dc:description/>
  <cp:lastModifiedBy>Jussiano Regis Pacheco</cp:lastModifiedBy>
  <cp:revision/>
  <cp:lastPrinted>2024-10-16T19:56:58Z</cp:lastPrinted>
  <dcterms:created xsi:type="dcterms:W3CDTF">2022-04-26T17:24:03Z</dcterms:created>
  <dcterms:modified xsi:type="dcterms:W3CDTF">2026-04-07T19:54:43Z</dcterms:modified>
  <cp:category/>
  <cp:contentStatus/>
</cp:coreProperties>
</file>