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Eng_Anderson\Projetos\2024\SMEd\OBRAS EM ANDAMENTO\Reforma_banheiros_banco_do_brasil\COPAM\"/>
    </mc:Choice>
  </mc:AlternateContent>
  <xr:revisionPtr revIDLastSave="0" documentId="8_{F8BCA234-DB02-43E0-9F9F-C2D4AC40EF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" sheetId="1" r:id="rId1"/>
    <sheet name="CRONOGRAMA" sheetId="3" r:id="rId2"/>
    <sheet name="CALCULOS" sheetId="2" r:id="rId3"/>
  </sheets>
  <calcPr calcId="191029"/>
</workbook>
</file>

<file path=xl/calcChain.xml><?xml version="1.0" encoding="utf-8"?>
<calcChain xmlns="http://schemas.openxmlformats.org/spreadsheetml/2006/main">
  <c r="E30" i="2" l="1"/>
  <c r="G30" i="2"/>
  <c r="G31" i="2" s="1"/>
  <c r="G28" i="2"/>
  <c r="G27" i="2"/>
  <c r="G26" i="2"/>
  <c r="M9" i="2"/>
  <c r="M8" i="2"/>
  <c r="M7" i="2"/>
  <c r="X10" i="2"/>
  <c r="X9" i="2"/>
  <c r="X7" i="2"/>
  <c r="P18" i="2"/>
  <c r="P14" i="2"/>
  <c r="P8" i="2"/>
  <c r="P12" i="2" s="1"/>
  <c r="P15" i="2"/>
  <c r="P16" i="2"/>
  <c r="R15" i="2"/>
  <c r="R14" i="2"/>
  <c r="R9" i="2"/>
  <c r="R8" i="2"/>
  <c r="P10" i="2"/>
  <c r="P9" i="2"/>
  <c r="G19" i="2"/>
  <c r="G18" i="2"/>
  <c r="G9" i="2"/>
  <c r="G10" i="2"/>
  <c r="G11" i="2"/>
  <c r="G8" i="2"/>
  <c r="G14" i="2"/>
  <c r="G15" i="2"/>
  <c r="G16" i="2"/>
  <c r="G13" i="2"/>
  <c r="H13" i="2"/>
  <c r="H14" i="2"/>
  <c r="H9" i="2"/>
  <c r="H8" i="2"/>
  <c r="F14" i="2"/>
  <c r="F9" i="2"/>
  <c r="F10" i="2"/>
  <c r="F16" i="2" s="1"/>
  <c r="F11" i="2"/>
  <c r="F13" i="2" s="1"/>
  <c r="F15" i="2" s="1"/>
  <c r="F8" i="2"/>
  <c r="C5" i="3"/>
  <c r="C6" i="3"/>
  <c r="C15" i="3"/>
  <c r="C14" i="3"/>
  <c r="C13" i="3"/>
  <c r="C12" i="3"/>
  <c r="B15" i="3"/>
  <c r="B14" i="3"/>
  <c r="B13" i="3"/>
  <c r="B12" i="3"/>
  <c r="N20" i="2" l="1"/>
  <c r="D12" i="3" l="1"/>
  <c r="F12" i="3" l="1"/>
  <c r="J12" i="3"/>
  <c r="H12" i="3"/>
  <c r="D13" i="3" l="1"/>
  <c r="D14" i="3"/>
  <c r="H13" i="3" l="1"/>
  <c r="J13" i="3"/>
  <c r="F13" i="3"/>
  <c r="J14" i="3"/>
  <c r="F14" i="3"/>
  <c r="H14" i="3"/>
  <c r="H16" i="3" l="1"/>
  <c r="F16" i="3"/>
  <c r="J16" i="3"/>
  <c r="D15" i="3" l="1"/>
  <c r="H15" i="3" s="1"/>
  <c r="D16" i="3" l="1"/>
  <c r="G16" i="3" s="1"/>
  <c r="F15" i="3"/>
  <c r="J15" i="3"/>
  <c r="E14" i="3" l="1"/>
  <c r="E15" i="3"/>
  <c r="E16" i="3"/>
  <c r="E12" i="3"/>
  <c r="I16" i="3"/>
  <c r="K16" i="3"/>
  <c r="E13" i="3"/>
</calcChain>
</file>

<file path=xl/sharedStrings.xml><?xml version="1.0" encoding="utf-8"?>
<sst xmlns="http://schemas.openxmlformats.org/spreadsheetml/2006/main" count="596" uniqueCount="246">
  <si>
    <t>Obra</t>
  </si>
  <si>
    <t>Bancos</t>
  </si>
  <si>
    <t>B.D.I.</t>
  </si>
  <si>
    <t xml:space="preserve">SINAPI - 05/2024 - Rio Grande do Sul
SBC - 06/2024 - Rio Grande do Sul
ORSE - 03/2024 - Sergipe
FDE - 04/2024 - São Paulo
</t>
  </si>
  <si>
    <t>25,5%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</si>
  <si>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</si>
  <si>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</si>
  <si>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</si>
  <si>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</si>
  <si>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</si>
  <si>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</si>
  <si>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</si>
  <si>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</si>
  <si>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</si>
  <si>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M. O.</t>
  </si>
  <si>
    <t>MAT.</t>
  </si>
  <si>
    <t xml:space="preserve"> 1 </t>
  </si>
  <si>
    <t xml:space="preserve"> 1.1 </t>
  </si>
  <si>
    <t xml:space="preserve"> 022109 </t>
  </si>
  <si>
    <t>SBC</t>
  </si>
  <si>
    <t>TRANSPORTE HORIZONT.MAT.1A.CAT.ENTULHO,DIST.20m C/CARGA A PA</t>
  </si>
  <si>
    <t>m³</t>
  </si>
  <si>
    <t xml:space="preserve"> 017317 </t>
  </si>
  <si>
    <t>CARGA DESCARGA MATERIAIS EM GERAL</t>
  </si>
  <si>
    <t xml:space="preserve"> 2 </t>
  </si>
  <si>
    <t xml:space="preserve"> 2.1 </t>
  </si>
  <si>
    <t xml:space="preserve"> 97633 </t>
  </si>
  <si>
    <t>SINAPI</t>
  </si>
  <si>
    <t>DEMOLIÇÃO DE REVESTIMENTO CERÂMICO, DE FORMA MANUAL, SEM REAPROVEITAMENTO. AF_09/2023</t>
  </si>
  <si>
    <t>m²</t>
  </si>
  <si>
    <t xml:space="preserve"> 022654 </t>
  </si>
  <si>
    <t>RETIRADA BANCADAS E BANCAS</t>
  </si>
  <si>
    <t xml:space="preserve"> 87275 </t>
  </si>
  <si>
    <t>REVESTIMENTO CERÂMICO PARA PAREDES INTERNAS COM PLACAS TIPO ESMALTADA EXTRA DE DIMENSÕES 33X45 CM APLICADAS A MEIA ALTURA DAS PAREDES. AF_02/2023_PE</t>
  </si>
  <si>
    <t xml:space="preserve"> 022222 </t>
  </si>
  <si>
    <t>RETIRADA APARELHOS SANITARIOS E METAIS</t>
  </si>
  <si>
    <t>UN</t>
  </si>
  <si>
    <t xml:space="preserve"> 170010 </t>
  </si>
  <si>
    <t>ADENSAMENTO E REGULARIZACAO DE PISO-ESP.2cm-1:3:5</t>
  </si>
  <si>
    <t xml:space="preserve"> 104790 </t>
  </si>
  <si>
    <t>DEMOLIÇÃO DE PISO DE CONCRETO SIMPLES, DE FORMA MECANIZADA COM MARTELETE, SEM REAPROVEITAMENTO. AF_09/2023</t>
  </si>
  <si>
    <t xml:space="preserve"> 87263 </t>
  </si>
  <si>
    <t>REVESTIMENTO CERÂMICO PARA PISO COM PLACAS TIPO PORCELANATO DE DIMENSÕES 60X60 CM APLICADA EM AMBIENTES DE ÁREA MAIOR QUE 10 M². AF_02/2023_PE</t>
  </si>
  <si>
    <t xml:space="preserve"> 98689 </t>
  </si>
  <si>
    <t>SOLEIRA EM GRANITO, LARGURA 15 CM, ESPESSURA 2,0 CM. AF_09/2020</t>
  </si>
  <si>
    <t>M</t>
  </si>
  <si>
    <t xml:space="preserve"> 97641 </t>
  </si>
  <si>
    <t>REMOÇÃO DE FORRO/PAREDES EM GESSO OU DRYWALL, DE FORMA MANUAL, SEM REAPROVEITAMENTO. AF_09/2023</t>
  </si>
  <si>
    <t xml:space="preserve"> 96114 </t>
  </si>
  <si>
    <t>FORRO EM DRYWALL, PARA AMBIENTES COMERCIAIS, INCLUSIVE ESTRUTURA BIRECIONAL DE FIXAÇÃO. AF_08/2023_PS</t>
  </si>
  <si>
    <t xml:space="preserve"> 88496 </t>
  </si>
  <si>
    <t>EMASSAMENTO COM MASSA LÁTEX, APLICAÇÃO EM TETO, DUAS DEMÃOS, LIXAMENTO MANUAL. AF_04/2023</t>
  </si>
  <si>
    <t xml:space="preserve"> 88488 </t>
  </si>
  <si>
    <t>PINTURA LÁTEX ACRÍLICA PREMIUM, APLICAÇÃO MANUAL EM TETO, DUAS DEMÃOS. AF_04/2023</t>
  </si>
  <si>
    <t xml:space="preserve"> 060081 </t>
  </si>
  <si>
    <t>LUMINARIA EMBUTIR/PAINEL LED DEEP QUADRADO STH8904/30 STELLA</t>
  </si>
  <si>
    <t xml:space="preserve"> 11736 </t>
  </si>
  <si>
    <t>ORSE</t>
  </si>
  <si>
    <t>BANCADA DE GRANITO ESCURO ESP=2,0CM-FIXO COM CANTONEIRAS</t>
  </si>
  <si>
    <t xml:space="preserve"> 86932 </t>
  </si>
  <si>
    <t>VASO SANITÁRIO SIFONADO COM CAIXA ACOPLADA LOUÇA BRANCA - PADRÃO MÉDIO, INCLUSO ENGATE FLEXÍVEL EM METAL CROMADO COMFEXAMENTO TIPO BORBOLETA, 1/2  X 40CM - FORNECIMENTO E INSTALAÇÃO. AF_01/2020</t>
  </si>
  <si>
    <t xml:space="preserve"> 86901 </t>
  </si>
  <si>
    <t>CUBA DE EMBUTIR OVAL EM LOUÇA BRANCA, 35 X 50CM OU EQUIVALENTE - FORNECIMENTO E INSTALAÇÃO. AF_01/2020</t>
  </si>
  <si>
    <t xml:space="preserve"> 190286 </t>
  </si>
  <si>
    <t xml:space="preserve"> 86881 </t>
  </si>
  <si>
    <t>SIFÃO DO TIPO GARRAFA EM METAL CROMADO 1 X 1.1/2" - FORNECIMENTO E INSTALAÇÃO. AF_01/2020</t>
  </si>
  <si>
    <t xml:space="preserve"> 86887 </t>
  </si>
  <si>
    <t>ENGATE FLEXÍVEL EM INOX, 1/2  X 40CM C/FECHAMENTO TIPO BORBOLETA- FORNECIMENTO E INSTALAÇÃO. AF_01/2020</t>
  </si>
  <si>
    <t xml:space="preserve"> 102253 </t>
  </si>
  <si>
    <t>DIVISORIA SANITÁRIA, TIPO CABINE, EM GRANITO ESCURO POLIDO AMBOS OS LADOS, ESP = 3CM, ASSENTADO COM ARGAMASSA COLANTE AC III-E, EXCLUSIVE FERRAGENS. AF_01/2021</t>
  </si>
  <si>
    <t xml:space="preserve"> 91341 </t>
  </si>
  <si>
    <t>PORTA EM ALUMÍNIO DE ABRIR TIPO VENEZIANA COM GUARNIÇÃO E CHAVETA LIVRE/OCUPADO, FIXAÇÃO COM PARAFUSOS - FORNECIMENTO E INSTALAÇÃO. AF_12/2019</t>
  </si>
  <si>
    <t xml:space="preserve"> 95547 </t>
  </si>
  <si>
    <t>SABONETEIRA PLASTICA TIPO DISPENSER PARA SABONETE LIQUIDO COM RESERVATORIO 800 A 1500 ML, INCLUSO FIXAÇÃO. AF_01/2020</t>
  </si>
  <si>
    <t xml:space="preserve"> 190029 </t>
  </si>
  <si>
    <t>PORTA-PAPEL TOALHA CAIXA DE ALUMINIO</t>
  </si>
  <si>
    <t xml:space="preserve"> 190008 </t>
  </si>
  <si>
    <t>PORTA PAPEL HIGIENICO DE EMBUTIR CROMADO CRISMETAL 15X15CM</t>
  </si>
  <si>
    <t xml:space="preserve"> 100675 </t>
  </si>
  <si>
    <t>KIT DE PORTA-PRONTA DE MADEIRA EM ACABAMENTO MELAMÍNICO BRANCO, FOLHA LEVE OU MÉDIA, 90X210, EXCLUSIVE FECHADURA, FIXAÇÃO COM PREENCHIMENTO TOTAL DE ESPUMA EXPANSIVA - FORNECIMENTO E INSTALAÇÃO. AF_12/2019</t>
  </si>
  <si>
    <t xml:space="preserve"> 85005 </t>
  </si>
  <si>
    <t>ESPELHO CRISTAL, ESPESSURA 4MM, COM PARAFUSOS DE FIXACAO, SEM MOLDURA</t>
  </si>
  <si>
    <t xml:space="preserve"> 100868 </t>
  </si>
  <si>
    <t>BARRA DE APOIO RETA, EM ACO INOX POLIDO, COMPRIMENTO 80 CM,  FIXADA NA PAREDE - FORNECIMENTO E INSTALAÇÃO. AF_01/2020</t>
  </si>
  <si>
    <t>BANHEIROS - 3º ANDAR</t>
  </si>
  <si>
    <t>Reforma geral em banheiros nos três andares (3º, 4º e 5º), sendo demolições, revestimentos, trocas de aparelhos sanitários entre outros serviços.</t>
  </si>
  <si>
    <t>BANHEIROS - 4º ANDAR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</si>
  <si>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</si>
  <si>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</si>
  <si>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</si>
  <si>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</si>
  <si>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</si>
  <si>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</si>
  <si>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</si>
  <si>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</si>
  <si>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</si>
  <si>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</si>
  <si>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</si>
  <si>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</si>
  <si>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</si>
  <si>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</si>
  <si>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</si>
  <si>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</si>
  <si>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</si>
  <si>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</si>
  <si>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</si>
  <si>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</si>
  <si>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</si>
  <si>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</si>
  <si>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</si>
  <si>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</si>
  <si>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</si>
  <si>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</si>
  <si>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</si>
  <si>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</si>
  <si>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</si>
  <si>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</si>
  <si>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</si>
  <si>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</si>
  <si>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</si>
  <si>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</si>
  <si>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</si>
  <si>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</si>
  <si>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</si>
  <si>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</si>
  <si>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</si>
  <si>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</si>
  <si>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</si>
  <si>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</si>
  <si>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</si>
  <si>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</si>
  <si>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</si>
  <si>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</si>
  <si>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</si>
  <si>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</si>
  <si>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</si>
  <si>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</si>
  <si>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</si>
  <si>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</si>
  <si>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</si>
  <si>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</si>
  <si>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BANHEIROS - 5º ANDAR</t>
  </si>
  <si>
    <t>TOTAL ORÇAMENTO</t>
  </si>
  <si>
    <t>CRONOGRAMA FISICO FINANCEIRO</t>
  </si>
  <si>
    <t>ITEM</t>
  </si>
  <si>
    <t>DESCRIÇÃO</t>
  </si>
  <si>
    <t>VALOR DOS SERVIÇOS</t>
  </si>
  <si>
    <t>PESO %</t>
  </si>
  <si>
    <t>EXECUTADO</t>
  </si>
  <si>
    <t>1ª Mês</t>
  </si>
  <si>
    <t>2ª Mês</t>
  </si>
  <si>
    <t>3ª Mês</t>
  </si>
  <si>
    <t>TOTAL</t>
  </si>
  <si>
    <t>Marcia Marisa Cavalheiro</t>
  </si>
  <si>
    <t>Secretária Municipal de Administração</t>
  </si>
  <si>
    <t>Anderson Cristiano Rolim</t>
  </si>
  <si>
    <r>
      <t xml:space="preserve">ENDEREÇO: </t>
    </r>
    <r>
      <rPr>
        <sz val="10"/>
        <rFont val="Arial"/>
        <family val="2"/>
      </rPr>
      <t>Rua 20 de Setembro esquina com a Rua Quinze de Novembro, Centro, Ijuí-RS.</t>
    </r>
  </si>
  <si>
    <t>Me. Engenharia Civil - CREA/RS: 201.123</t>
  </si>
  <si>
    <t>4.28</t>
  </si>
  <si>
    <t>3.28</t>
  </si>
  <si>
    <t>COMP 02</t>
  </si>
  <si>
    <t>COMP 01</t>
  </si>
  <si>
    <t>PROPRIA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</si>
  <si>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</si>
  <si>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</si>
  <si>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</si>
  <si>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</si>
  <si>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</si>
  <si>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</si>
  <si>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</si>
  <si>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 xml:space="preserve"> 2.9</t>
  </si>
  <si>
    <t xml:space="preserve"> 2.10</t>
  </si>
  <si>
    <t xml:space="preserve"> 2.11</t>
  </si>
  <si>
    <t xml:space="preserve"> 2.12</t>
  </si>
  <si>
    <t xml:space="preserve"> 2.13</t>
  </si>
  <si>
    <t xml:space="preserve"> 2.14</t>
  </si>
  <si>
    <t xml:space="preserve"> 2.15</t>
  </si>
  <si>
    <t xml:space="preserve"> 2.16</t>
  </si>
  <si>
    <t xml:space="preserve"> 2.17</t>
  </si>
  <si>
    <t xml:space="preserve"> 2.18</t>
  </si>
  <si>
    <t xml:space="preserve"> 2.19</t>
  </si>
  <si>
    <t xml:space="preserve"> 2.20</t>
  </si>
  <si>
    <t xml:space="preserve"> 2.21</t>
  </si>
  <si>
    <t xml:space="preserve"> 2.22</t>
  </si>
  <si>
    <t xml:space="preserve"> 2.23</t>
  </si>
  <si>
    <t xml:space="preserve"> 2.24</t>
  </si>
  <si>
    <t xml:space="preserve"> 2.25</t>
  </si>
  <si>
    <t xml:space="preserve"> 2.26</t>
  </si>
  <si>
    <t xml:space="preserve"> 2.27</t>
  </si>
  <si>
    <t xml:space="preserve"> 2.28</t>
  </si>
  <si>
    <t xml:space="preserve"> 2.29</t>
  </si>
  <si>
    <t>4.29</t>
  </si>
  <si>
    <t>PÉ DIRETO</t>
  </si>
  <si>
    <t>PAREDE</t>
  </si>
  <si>
    <t>PORTA/JANELA</t>
  </si>
  <si>
    <t xml:space="preserve">CONSERTO NA TUBULAÇÃO EXISTENTE (EXISTEM VASAMENTOS SOBRE O BANHEIRO MASCULINO E FEMENINO) E LIGAÇÃO DE TUBULAÇÃO DE PVC COM FERRO FUNDIDO (ADAPTAÇÃO DA REDE EXISTENTE). </t>
  </si>
  <si>
    <t xml:space="preserve"> 91953 </t>
  </si>
  <si>
    <t>INTERRUPTOR SIMPLES (1 MÓDULO), 10A/250V, INCLUINDO SUPORTE E PLACA - FORNECIMENTO E INSTALAÇÃO. AF_03/2023</t>
  </si>
  <si>
    <t xml:space="preserve"> 92009 </t>
  </si>
  <si>
    <t>TOMADA BAIXA DE EMBUTIR (2 MÓDULOS), 2P+T 20 A, INCLUINDO SUPORTE E PLACA - FORNECIMENTO E INSTALAÇÃO. AF_03/2023</t>
  </si>
  <si>
    <t>UM</t>
  </si>
  <si>
    <t xml:space="preserve"> 2.30</t>
  </si>
  <si>
    <t>3.29</t>
  </si>
  <si>
    <t>3.30</t>
  </si>
  <si>
    <t>4.30</t>
  </si>
  <si>
    <t>4.31</t>
  </si>
  <si>
    <t xml:space="preserve"> 88484 </t>
  </si>
  <si>
    <t>FUNDO SELADOR ACRÍLICO, APLICAÇÃO MANUAL EM TETO, UMA DEMÃO. AF_04/2023</t>
  </si>
  <si>
    <t xml:space="preserve"> 2.31</t>
  </si>
  <si>
    <t>3.31</t>
  </si>
  <si>
    <t>4.32</t>
  </si>
  <si>
    <t xml:space="preserve"> 1.2</t>
  </si>
  <si>
    <t xml:space="preserve"> 1.3</t>
  </si>
  <si>
    <t>LUMINÁRIA DE EMERGÊNCIA, COM 30 LÂMPADAS LED DE 2 W, SEM REATOR, C/LIGAÇÃO ATRAVÉS DE TOMADAS, INCL TOMADA - FORNECIMENTO E INSTALAÇÃO. AF_02/2020</t>
  </si>
  <si>
    <t>SERVIÇOS PRELIMINARES, DESCARTE E ILUMINAÇÃO DE EMERGÊNCIA</t>
  </si>
  <si>
    <t xml:space="preserve"> 2.32</t>
  </si>
  <si>
    <t>COMP 03</t>
  </si>
  <si>
    <t>ADAPTAÇÃO DO CORREDOR DE ACESSO AO BANHEIRO MASCULINO (QUEBRA DE PAREDE E RECONSTRUÇÃO DE REVESTIMENTO, ASSIM COMO PINTURA)</t>
  </si>
  <si>
    <t>3.32</t>
  </si>
  <si>
    <t>4.33</t>
  </si>
  <si>
    <t>LIGAÇÃO DE VASOS, PIAS A REDE EXISTENTE (CONTEMPLA TUDO A SER UTILIZADO PARA A LIGAÇÃO HIDROSANITÁRIA), AINDA CONFECÇÃO DE RASGOS E COLOCAÇÃO DE REDE EXISTENTE NO LOCAL INTERNO AS PAREDES. LIGAÇÃO/RETIRADA DE LÂMPADAS E INTERUPTORES</t>
  </si>
  <si>
    <t>azulejos</t>
  </si>
  <si>
    <t>piso</t>
  </si>
  <si>
    <t>deivisorias</t>
  </si>
  <si>
    <t>altura</t>
  </si>
  <si>
    <t>espelho</t>
  </si>
  <si>
    <t>PORTA EM ALUMÍNIO DE ABRIR TIPO VENEZIANA COM GUARNIÇÃO E CHAVETA LIVRE/OCUPADO, FIXAÇÃO COM PARAFUSOS/COLA - FORNECIMENTO E INSTALAÇÃO. AF_12/2019</t>
  </si>
  <si>
    <t>COMP 04</t>
  </si>
  <si>
    <t>LIGAÇÃO DE VASOS, PIAS E MAQUINA DE LAVARA REDE EXISTENTE (CONTEMPLA TUDO A SER UTILIZADO PARA A LIGAÇÃO HIDROSANITÁRIA), AINDA CONFECÇÃO DE RASGOS E COLOCAÇÃO DE REDE EXISTENTE NO LOCAL INTERNO AS PAREDES. LIGAÇÃO/RETIRADA DE LÂMPADAS E INTERUPTORES</t>
  </si>
  <si>
    <t>TORNEIRA CROMADA 1/2" OU 3/4" PARA TANQUE, PADRÃO POPULAR - FORNECIMENTO E INSTALAÇÃO. AF_01/2020</t>
  </si>
  <si>
    <t xml:space="preserve"> 89985 </t>
  </si>
  <si>
    <t>REGISTRO DE PRESSÃO BRUTO, LATÃO, ROSCÁVEL, 3/4", COM ACABAMENTO E CANOPLA CROMADOS - FORNECIMENTO E INSTALAÇÃO. AF_08/2021</t>
  </si>
  <si>
    <t xml:space="preserve"> 104327 </t>
  </si>
  <si>
    <t>RALO SIFONADO REDONDO, PVC, DN 100 X 40 MM, JUNTA SOLDÁVEL, FORNECIDO E INSTALADO EM RAMAL DE DESCARGA OU EM RAMAL DE ESGOTO SANITÁRIO. AF_08/2022</t>
  </si>
  <si>
    <t>3.33</t>
  </si>
  <si>
    <t>3.34</t>
  </si>
  <si>
    <t>3.35</t>
  </si>
  <si>
    <t xml:space="preserve"> 2.33</t>
  </si>
  <si>
    <t xml:space="preserve"> 2.34</t>
  </si>
  <si>
    <t>4.34</t>
  </si>
  <si>
    <t>4.35</t>
  </si>
  <si>
    <t>CUBAS</t>
  </si>
  <si>
    <t>3.36</t>
  </si>
  <si>
    <t>COMP 05</t>
  </si>
  <si>
    <t>SERVIÇO DE RETIRADA/RECOLOCAÇÃO DE DIVISORIAS EXISTENTES</t>
  </si>
  <si>
    <t>TORNEIRA PARA LAVATORIO BALCAO MEBER  AUTOMATICA - PRESSÃO - COM ACESSORIOS DE INSTALAÇÃO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</si>
</sst>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4" x14ac:knownFonts="1">
    <font>
      <sz val="11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sz val="8"/>
      <name val="Arial"/>
      <family val="1"/>
    </font>
    <font>
      <b/>
      <sz val="11"/>
      <name val="Arial"/>
      <family val="2"/>
    </font>
    <font>
      <b/>
      <sz val="10"/>
      <name val="Arial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0"/>
      <name val="Verdana"/>
      <family val="2"/>
    </font>
    <font>
      <sz val="8"/>
      <color rgb="FFFF0000"/>
      <name val="Arial"/>
      <family val="2"/>
    </font>
    <font>
      <sz val="8"/>
      <color rgb="FF0070C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4" fillId="0" borderId="0" xfId="0" applyFont="1"/>
    <xf numFmtId="0" fontId="3" fillId="14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7" xfId="0" applyFont="1" applyBorder="1"/>
    <xf numFmtId="0" fontId="4" fillId="0" borderId="0" xfId="0" applyFont="1" applyAlignment="1">
      <alignment horizontal="center" vertical="center"/>
    </xf>
    <xf numFmtId="0" fontId="4" fillId="16" borderId="0" xfId="0" applyFont="1" applyFill="1"/>
    <xf numFmtId="0" fontId="4" fillId="16" borderId="0" xfId="0" applyFont="1" applyFill="1" applyAlignment="1">
      <alignment horizontal="center" vertical="center"/>
    </xf>
    <xf numFmtId="164" fontId="5" fillId="7" borderId="2" xfId="0" applyNumberFormat="1" applyFont="1" applyFill="1" applyBorder="1" applyAlignment="1">
      <alignment horizontal="center" vertical="center" wrapText="1"/>
    </xf>
    <xf numFmtId="164" fontId="5" fillId="7" borderId="20" xfId="0" applyNumberFormat="1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4" fillId="17" borderId="4" xfId="0" applyFont="1" applyFill="1" applyBorder="1" applyAlignment="1">
      <alignment horizontal="center" vertical="center"/>
    </xf>
    <xf numFmtId="0" fontId="4" fillId="17" borderId="4" xfId="0" applyFont="1" applyFill="1" applyBorder="1"/>
    <xf numFmtId="0" fontId="4" fillId="17" borderId="5" xfId="0" applyFont="1" applyFill="1" applyBorder="1"/>
    <xf numFmtId="0" fontId="4" fillId="17" borderId="0" xfId="0" applyFont="1" applyFill="1" applyAlignment="1">
      <alignment horizontal="center" vertical="center"/>
    </xf>
    <xf numFmtId="0" fontId="4" fillId="17" borderId="0" xfId="0" applyFont="1" applyFill="1"/>
    <xf numFmtId="0" fontId="4" fillId="17" borderId="7" xfId="0" applyFont="1" applyFill="1" applyBorder="1"/>
    <xf numFmtId="0" fontId="4" fillId="17" borderId="9" xfId="0" applyFont="1" applyFill="1" applyBorder="1" applyAlignment="1">
      <alignment horizontal="center" vertical="center"/>
    </xf>
    <xf numFmtId="0" fontId="4" fillId="17" borderId="9" xfId="0" applyFont="1" applyFill="1" applyBorder="1"/>
    <xf numFmtId="0" fontId="4" fillId="17" borderId="10" xfId="0" applyFont="1" applyFill="1" applyBorder="1"/>
    <xf numFmtId="0" fontId="1" fillId="0" borderId="6" xfId="0" applyFont="1" applyBorder="1"/>
    <xf numFmtId="0" fontId="2" fillId="0" borderId="6" xfId="0" applyFont="1" applyBorder="1"/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1" fillId="0" borderId="3" xfId="0" applyFont="1" applyBorder="1"/>
    <xf numFmtId="0" fontId="8" fillId="0" borderId="4" xfId="0" applyFont="1" applyBorder="1"/>
    <xf numFmtId="0" fontId="1" fillId="0" borderId="4" xfId="0" applyFont="1" applyBorder="1"/>
    <xf numFmtId="0" fontId="1" fillId="0" borderId="5" xfId="0" applyFont="1" applyBorder="1"/>
    <xf numFmtId="0" fontId="2" fillId="0" borderId="0" xfId="0" applyFont="1"/>
    <xf numFmtId="0" fontId="1" fillId="0" borderId="0" xfId="0" applyFont="1"/>
    <xf numFmtId="0" fontId="1" fillId="0" borderId="7" xfId="0" applyFont="1" applyBorder="1"/>
    <xf numFmtId="0" fontId="8" fillId="0" borderId="0" xfId="0" applyFont="1"/>
    <xf numFmtId="0" fontId="2" fillId="0" borderId="7" xfId="0" applyFont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Alignment="1">
      <alignment horizontal="center"/>
    </xf>
    <xf numFmtId="0" fontId="2" fillId="0" borderId="10" xfId="0" applyFont="1" applyBorder="1"/>
    <xf numFmtId="0" fontId="2" fillId="0" borderId="24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left" vertical="center"/>
    </xf>
    <xf numFmtId="10" fontId="2" fillId="0" borderId="11" xfId="0" applyNumberFormat="1" applyFont="1" applyBorder="1" applyAlignment="1">
      <alignment horizontal="center" vertical="center"/>
    </xf>
    <xf numFmtId="10" fontId="2" fillId="0" borderId="25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2" fillId="17" borderId="0" xfId="0" applyFont="1" applyFill="1" applyAlignment="1">
      <alignment horizontal="center" vertical="center"/>
    </xf>
    <xf numFmtId="0" fontId="2" fillId="17" borderId="0" xfId="0" applyFont="1" applyFill="1" applyAlignment="1">
      <alignment horizontal="center"/>
    </xf>
    <xf numFmtId="2" fontId="4" fillId="0" borderId="0" xfId="0" applyNumberFormat="1" applyFont="1"/>
    <xf numFmtId="2" fontId="4" fillId="17" borderId="4" xfId="0" applyNumberFormat="1" applyFont="1" applyFill="1" applyBorder="1"/>
    <xf numFmtId="2" fontId="4" fillId="17" borderId="0" xfId="0" applyNumberFormat="1" applyFont="1" applyFill="1"/>
    <xf numFmtId="2" fontId="4" fillId="17" borderId="9" xfId="0" applyNumberFormat="1" applyFont="1" applyFill="1" applyBorder="1"/>
    <xf numFmtId="2" fontId="4" fillId="16" borderId="0" xfId="0" applyNumberFormat="1" applyFont="1" applyFill="1"/>
    <xf numFmtId="0" fontId="3" fillId="2" borderId="3" xfId="0" applyFont="1" applyFill="1" applyBorder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17" borderId="3" xfId="0" applyFont="1" applyFill="1" applyBorder="1" applyAlignment="1">
      <alignment horizontal="center" vertical="center"/>
    </xf>
    <xf numFmtId="0" fontId="4" fillId="17" borderId="6" xfId="0" applyFont="1" applyFill="1" applyBorder="1" applyAlignment="1">
      <alignment horizontal="center" vertical="center"/>
    </xf>
    <xf numFmtId="0" fontId="4" fillId="17" borderId="8" xfId="0" applyFont="1" applyFill="1" applyBorder="1" applyAlignment="1">
      <alignment horizontal="center" vertical="center"/>
    </xf>
    <xf numFmtId="4" fontId="4" fillId="16" borderId="0" xfId="0" applyNumberFormat="1" applyFont="1" applyFill="1"/>
    <xf numFmtId="0" fontId="12" fillId="16" borderId="0" xfId="0" applyFont="1" applyFill="1"/>
    <xf numFmtId="4" fontId="12" fillId="16" borderId="0" xfId="0" applyNumberFormat="1" applyFont="1" applyFill="1"/>
    <xf numFmtId="0" fontId="12" fillId="0" borderId="0" xfId="0" applyFont="1"/>
    <xf numFmtId="0" fontId="4" fillId="10" borderId="22" xfId="0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center" vertical="center" wrapText="1"/>
    </xf>
    <xf numFmtId="0" fontId="4" fillId="10" borderId="11" xfId="0" applyFont="1" applyFill="1" applyBorder="1" applyAlignment="1">
      <alignment horizontal="center" vertical="center" wrapText="1"/>
    </xf>
    <xf numFmtId="0" fontId="4" fillId="10" borderId="11" xfId="0" applyFont="1" applyFill="1" applyBorder="1" applyAlignment="1">
      <alignment vertical="center" wrapText="1"/>
    </xf>
    <xf numFmtId="0" fontId="4" fillId="11" borderId="11" xfId="0" applyFont="1" applyFill="1" applyBorder="1" applyAlignment="1">
      <alignment horizontal="center" vertical="center" wrapText="1"/>
    </xf>
    <xf numFmtId="2" fontId="4" fillId="12" borderId="11" xfId="0" applyNumberFormat="1" applyFont="1" applyFill="1" applyBorder="1" applyAlignment="1">
      <alignment horizontal="center" vertical="center" wrapText="1"/>
    </xf>
    <xf numFmtId="4" fontId="4" fillId="13" borderId="11" xfId="0" applyNumberFormat="1" applyFont="1" applyFill="1" applyBorder="1" applyAlignment="1">
      <alignment horizontal="center" vertical="center" wrapText="1"/>
    </xf>
    <xf numFmtId="4" fontId="4" fillId="13" borderId="25" xfId="0" applyNumberFormat="1" applyFont="1" applyFill="1" applyBorder="1" applyAlignment="1">
      <alignment horizontal="center" vertical="center" wrapText="1"/>
    </xf>
    <xf numFmtId="0" fontId="13" fillId="16" borderId="0" xfId="0" applyFont="1" applyFill="1"/>
    <xf numFmtId="4" fontId="13" fillId="16" borderId="0" xfId="0" applyNumberFormat="1" applyFont="1" applyFill="1"/>
    <xf numFmtId="0" fontId="13" fillId="0" borderId="0" xfId="0" applyFont="1"/>
    <xf numFmtId="0" fontId="3" fillId="7" borderId="18" xfId="0" applyFont="1" applyFill="1" applyBorder="1" applyAlignment="1">
      <alignment horizontal="center" vertical="center" wrapText="1"/>
    </xf>
    <xf numFmtId="0" fontId="4" fillId="10" borderId="24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 wrapText="1"/>
    </xf>
    <xf numFmtId="4" fontId="4" fillId="16" borderId="0" xfId="0" applyNumberFormat="1" applyFont="1" applyFill="1" applyAlignment="1">
      <alignment horizontal="center" vertical="center"/>
    </xf>
    <xf numFmtId="4" fontId="12" fillId="16" borderId="0" xfId="0" applyNumberFormat="1" applyFont="1" applyFill="1" applyAlignment="1">
      <alignment horizontal="center" vertical="center"/>
    </xf>
    <xf numFmtId="0" fontId="3" fillId="7" borderId="19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vertical="center" wrapText="1"/>
    </xf>
    <xf numFmtId="2" fontId="3" fillId="8" borderId="19" xfId="0" applyNumberFormat="1" applyFont="1" applyFill="1" applyBorder="1" applyAlignment="1">
      <alignment horizontal="center" vertical="center" wrapText="1"/>
    </xf>
    <xf numFmtId="4" fontId="3" fillId="9" borderId="19" xfId="0" applyNumberFormat="1" applyFont="1" applyFill="1" applyBorder="1" applyAlignment="1">
      <alignment horizontal="center" vertical="center" wrapText="1"/>
    </xf>
    <xf numFmtId="4" fontId="3" fillId="9" borderId="20" xfId="0" applyNumberFormat="1" applyFont="1" applyFill="1" applyBorder="1" applyAlignment="1">
      <alignment horizontal="center" vertical="center" wrapText="1"/>
    </xf>
    <xf numFmtId="0" fontId="4" fillId="12" borderId="12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vertical="center" wrapText="1"/>
    </xf>
    <xf numFmtId="0" fontId="4" fillId="11" borderId="12" xfId="0" applyFont="1" applyFill="1" applyBorder="1" applyAlignment="1">
      <alignment horizontal="center" vertical="center" wrapText="1"/>
    </xf>
    <xf numFmtId="2" fontId="4" fillId="12" borderId="12" xfId="0" applyNumberFormat="1" applyFont="1" applyFill="1" applyBorder="1" applyAlignment="1">
      <alignment horizontal="center" vertical="center" wrapText="1"/>
    </xf>
    <xf numFmtId="4" fontId="4" fillId="13" borderId="12" xfId="0" applyNumberFormat="1" applyFont="1" applyFill="1" applyBorder="1" applyAlignment="1">
      <alignment horizontal="center" vertical="center" wrapText="1"/>
    </xf>
    <xf numFmtId="4" fontId="4" fillId="13" borderId="23" xfId="0" applyNumberFormat="1" applyFont="1" applyFill="1" applyBorder="1" applyAlignment="1">
      <alignment horizontal="center" vertical="center" wrapText="1"/>
    </xf>
    <xf numFmtId="0" fontId="4" fillId="12" borderId="26" xfId="0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vertical="center" wrapText="1"/>
    </xf>
    <xf numFmtId="0" fontId="4" fillId="11" borderId="26" xfId="0" applyFont="1" applyFill="1" applyBorder="1" applyAlignment="1">
      <alignment horizontal="center" vertical="center" wrapText="1"/>
    </xf>
    <xf numFmtId="2" fontId="4" fillId="12" borderId="26" xfId="0" applyNumberFormat="1" applyFont="1" applyFill="1" applyBorder="1" applyAlignment="1">
      <alignment horizontal="center" vertical="center" wrapText="1"/>
    </xf>
    <xf numFmtId="4" fontId="4" fillId="13" borderId="26" xfId="0" applyNumberFormat="1" applyFont="1" applyFill="1" applyBorder="1" applyAlignment="1">
      <alignment horizontal="center" vertical="center" wrapText="1"/>
    </xf>
    <xf numFmtId="4" fontId="4" fillId="13" borderId="27" xfId="0" applyNumberFormat="1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left" vertical="center" wrapText="1"/>
    </xf>
    <xf numFmtId="4" fontId="4" fillId="15" borderId="1" xfId="0" applyNumberFormat="1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left" vertical="center" wrapText="1"/>
    </xf>
    <xf numFmtId="0" fontId="4" fillId="15" borderId="11" xfId="0" applyFont="1" applyFill="1" applyBorder="1" applyAlignment="1">
      <alignment horizontal="center" vertical="center" wrapText="1"/>
    </xf>
    <xf numFmtId="0" fontId="4" fillId="15" borderId="11" xfId="0" applyFont="1" applyFill="1" applyBorder="1" applyAlignment="1">
      <alignment horizontal="left" vertical="top" wrapText="1"/>
    </xf>
    <xf numFmtId="4" fontId="4" fillId="15" borderId="11" xfId="0" applyNumberFormat="1" applyFont="1" applyFill="1" applyBorder="1" applyAlignment="1">
      <alignment horizontal="center" vertical="center" wrapText="1"/>
    </xf>
    <xf numFmtId="0" fontId="4" fillId="15" borderId="11" xfId="0" applyFont="1" applyFill="1" applyBorder="1" applyAlignment="1">
      <alignment horizontal="left" vertical="center" wrapText="1"/>
    </xf>
    <xf numFmtId="0" fontId="4" fillId="12" borderId="0" xfId="0" applyFont="1" applyFill="1" applyAlignment="1">
      <alignment horizontal="center" vertical="center" wrapText="1"/>
    </xf>
    <xf numFmtId="0" fontId="4" fillId="10" borderId="0" xfId="0" applyFont="1" applyFill="1" applyAlignment="1">
      <alignment horizontal="center" vertical="center" wrapText="1"/>
    </xf>
    <xf numFmtId="0" fontId="4" fillId="10" borderId="0" xfId="0" applyFont="1" applyFill="1" applyAlignment="1">
      <alignment vertical="center" wrapText="1"/>
    </xf>
    <xf numFmtId="0" fontId="4" fillId="11" borderId="0" xfId="0" applyFont="1" applyFill="1" applyAlignment="1">
      <alignment horizontal="center" vertical="center" wrapText="1"/>
    </xf>
    <xf numFmtId="2" fontId="4" fillId="12" borderId="0" xfId="0" applyNumberFormat="1" applyFont="1" applyFill="1" applyAlignment="1">
      <alignment horizontal="center" vertical="center" wrapText="1"/>
    </xf>
    <xf numFmtId="4" fontId="4" fillId="13" borderId="0" xfId="0" applyNumberFormat="1" applyFont="1" applyFill="1" applyAlignment="1">
      <alignment horizontal="center" vertical="center" wrapText="1"/>
    </xf>
    <xf numFmtId="4" fontId="4" fillId="13" borderId="7" xfId="0" applyNumberFormat="1" applyFont="1" applyFill="1" applyBorder="1" applyAlignment="1">
      <alignment horizontal="center" vertical="center" wrapText="1"/>
    </xf>
    <xf numFmtId="164" fontId="4" fillId="16" borderId="0" xfId="0" applyNumberFormat="1" applyFont="1" applyFill="1"/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14" borderId="7" xfId="0" applyFont="1" applyFill="1" applyBorder="1" applyAlignment="1">
      <alignment horizontal="left" vertical="top" wrapText="1"/>
    </xf>
    <xf numFmtId="0" fontId="5" fillId="7" borderId="18" xfId="0" applyFont="1" applyFill="1" applyBorder="1" applyAlignment="1">
      <alignment horizontal="center" vertical="center"/>
    </xf>
    <xf numFmtId="0" fontId="5" fillId="7" borderId="19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wrapText="1"/>
    </xf>
    <xf numFmtId="0" fontId="4" fillId="0" borderId="0" xfId="0" applyFont="1"/>
    <xf numFmtId="0" fontId="4" fillId="0" borderId="7" xfId="0" applyFont="1" applyBorder="1"/>
    <xf numFmtId="0" fontId="3" fillId="4" borderId="17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2" fontId="3" fillId="6" borderId="16" xfId="0" applyNumberFormat="1" applyFont="1" applyFill="1" applyBorder="1" applyAlignment="1">
      <alignment horizontal="center" vertical="center" wrapText="1"/>
    </xf>
    <xf numFmtId="2" fontId="3" fillId="6" borderId="29" xfId="0" applyNumberFormat="1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8" fillId="16" borderId="25" xfId="0" applyFont="1" applyFill="1" applyBorder="1" applyAlignment="1">
      <alignment horizontal="center" vertical="center"/>
    </xf>
    <xf numFmtId="0" fontId="7" fillId="16" borderId="18" xfId="0" applyFont="1" applyFill="1" applyBorder="1" applyAlignment="1">
      <alignment horizontal="center" vertical="center"/>
    </xf>
    <xf numFmtId="0" fontId="7" fillId="16" borderId="19" xfId="0" applyFont="1" applyFill="1" applyBorder="1" applyAlignment="1">
      <alignment horizontal="center" vertical="center"/>
    </xf>
    <xf numFmtId="0" fontId="7" fillId="16" borderId="20" xfId="0" applyFont="1" applyFill="1" applyBorder="1" applyAlignment="1">
      <alignment horizontal="center" vertical="center"/>
    </xf>
    <xf numFmtId="0" fontId="8" fillId="16" borderId="24" xfId="0" applyFont="1" applyFill="1" applyBorder="1" applyAlignment="1">
      <alignment horizontal="center" vertical="center"/>
    </xf>
    <xf numFmtId="0" fontId="8" fillId="16" borderId="11" xfId="0" applyFont="1" applyFill="1" applyBorder="1" applyAlignment="1">
      <alignment horizontal="center" vertical="center"/>
    </xf>
    <xf numFmtId="0" fontId="8" fillId="16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144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3</xdr:row>
      <xdr:rowOff>95250</xdr:rowOff>
    </xdr:from>
    <xdr:to>
      <xdr:col>2</xdr:col>
      <xdr:colOff>1694088</xdr:colOff>
      <xdr:row>3</xdr:row>
      <xdr:rowOff>723900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D2974EA2-BE54-DAEA-F117-F1E307972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799" y="647700"/>
          <a:ext cx="2379889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63"/>
  <sheetViews>
    <sheetView tabSelected="1" showOutlineSymbols="0" showWhiteSpace="0" workbookViewId="0">
      <pane ySplit="5" topLeftCell="A36" activePane="bottomLeft" state="frozen"/>
      <selection pane="bottomLeft" sqref="A1:XFD1048576"/>
    </sheetView>
  </sheetViews>
  <sheetFormatPr defaultRowHeight="11.25" x14ac:dyDescent="0.2"/>
  <cols>
    <col min="1" max="3" width="10" style="7" bestFit="1" customWidth="1"/>
    <col min="4" max="4" width="60" style="3" bestFit="1" customWidth="1"/>
    <col min="5" max="5" width="5" style="3" bestFit="1" customWidth="1"/>
    <col min="6" max="6" width="10.625" style="53" customWidth="1"/>
    <col min="7" max="9" width="10" style="3" bestFit="1" customWidth="1"/>
    <col min="10" max="10" width="10.625" style="3" customWidth="1"/>
    <col min="11" max="12" width="10" style="3" bestFit="1" customWidth="1"/>
    <col min="13" max="13" width="9" style="8"/>
    <col min="14" max="14" width="9" style="9"/>
    <col min="15" max="40" width="9" style="8"/>
    <col min="41" max="16384" width="9" style="3"/>
  </cols>
  <sheetData>
    <row r="1" spans="1:40" x14ac:dyDescent="0.2">
      <c r="A1" s="58"/>
      <c r="B1" s="1"/>
      <c r="C1" s="1"/>
      <c r="D1" s="2" t="s">
        <v>0</v>
      </c>
      <c r="E1" s="119" t="s">
        <v>1</v>
      </c>
      <c r="F1" s="119"/>
      <c r="G1" s="119" t="s">
        <v>2</v>
      </c>
      <c r="H1" s="119"/>
      <c r="I1" s="119"/>
      <c r="J1" s="119"/>
      <c r="K1" s="119"/>
      <c r="L1" s="120"/>
    </row>
    <row r="2" spans="1:40" ht="22.5" x14ac:dyDescent="0.2">
      <c r="A2" s="59"/>
      <c r="B2" s="4"/>
      <c r="C2" s="4"/>
      <c r="D2" s="5" t="s">
        <v>85</v>
      </c>
      <c r="E2" s="121" t="s">
        <v>3</v>
      </c>
      <c r="F2" s="121"/>
      <c r="G2" s="121" t="s">
        <v>4</v>
      </c>
      <c r="H2" s="121"/>
      <c r="I2" s="121"/>
      <c r="J2" s="121"/>
      <c r="K2" s="121"/>
      <c r="L2" s="122"/>
    </row>
    <row r="3" spans="1:40" ht="72.75" customHeight="1" thickBot="1" x14ac:dyDescent="0.25">
      <c r="A3" s="125" t="s">
        <v>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7"/>
    </row>
    <row r="4" spans="1:40" x14ac:dyDescent="0.2">
      <c r="A4" s="128" t="s">
        <v>6</v>
      </c>
      <c r="B4" s="130" t="s">
        <v>7</v>
      </c>
      <c r="C4" s="132" t="s">
        <v>8</v>
      </c>
      <c r="D4" s="132" t="s">
        <v>9</v>
      </c>
      <c r="E4" s="134" t="s">
        <v>10</v>
      </c>
      <c r="F4" s="136" t="s">
        <v>11</v>
      </c>
      <c r="G4" s="138" t="s">
        <v>12</v>
      </c>
      <c r="H4" s="139"/>
      <c r="I4" s="140"/>
      <c r="J4" s="138" t="s">
        <v>13</v>
      </c>
      <c r="K4" s="139"/>
      <c r="L4" s="141"/>
    </row>
    <row r="5" spans="1:40" ht="12" thickBot="1" x14ac:dyDescent="0.25">
      <c r="A5" s="129"/>
      <c r="B5" s="131"/>
      <c r="C5" s="133"/>
      <c r="D5" s="133"/>
      <c r="E5" s="135"/>
      <c r="F5" s="137"/>
      <c r="G5" s="12" t="s">
        <v>14</v>
      </c>
      <c r="H5" s="12" t="s">
        <v>15</v>
      </c>
      <c r="I5" s="12" t="s">
        <v>13</v>
      </c>
      <c r="J5" s="12" t="s">
        <v>14</v>
      </c>
      <c r="K5" s="12" t="s">
        <v>15</v>
      </c>
      <c r="L5" s="13" t="s">
        <v>13</v>
      </c>
    </row>
    <row r="6" spans="1:40" ht="12" thickBot="1" x14ac:dyDescent="0.25">
      <c r="A6" s="79" t="s">
        <v>16</v>
      </c>
      <c r="B6" s="84"/>
      <c r="C6" s="84"/>
      <c r="D6" s="85" t="s">
        <v>214</v>
      </c>
      <c r="E6" s="84"/>
      <c r="F6" s="86"/>
      <c r="G6" s="84"/>
      <c r="H6" s="84"/>
      <c r="I6" s="84"/>
      <c r="J6" s="87">
        <v>1708.79</v>
      </c>
      <c r="K6" s="87">
        <v>662.17499999999995</v>
      </c>
      <c r="L6" s="88">
        <v>2370.9650000000001</v>
      </c>
    </row>
    <row r="7" spans="1:40" x14ac:dyDescent="0.2">
      <c r="A7" s="68" t="s">
        <v>17</v>
      </c>
      <c r="B7" s="89" t="s">
        <v>18</v>
      </c>
      <c r="C7" s="90" t="s">
        <v>19</v>
      </c>
      <c r="D7" s="91" t="s">
        <v>20</v>
      </c>
      <c r="E7" s="92" t="s">
        <v>21</v>
      </c>
      <c r="F7" s="93">
        <v>8.5</v>
      </c>
      <c r="G7" s="94">
        <v>101.42</v>
      </c>
      <c r="H7" s="94">
        <v>28.35</v>
      </c>
      <c r="I7" s="94">
        <v>129.77000000000001</v>
      </c>
      <c r="J7" s="94">
        <v>862.07</v>
      </c>
      <c r="K7" s="94">
        <v>240.97500000000002</v>
      </c>
      <c r="L7" s="95">
        <v>1103.0450000000001</v>
      </c>
    </row>
    <row r="8" spans="1:40" x14ac:dyDescent="0.2">
      <c r="A8" s="68" t="s">
        <v>211</v>
      </c>
      <c r="B8" s="96" t="s">
        <v>22</v>
      </c>
      <c r="C8" s="97" t="s">
        <v>19</v>
      </c>
      <c r="D8" s="98" t="s">
        <v>23</v>
      </c>
      <c r="E8" s="99" t="s">
        <v>21</v>
      </c>
      <c r="F8" s="100">
        <v>8.5</v>
      </c>
      <c r="G8" s="101">
        <v>81.72</v>
      </c>
      <c r="H8" s="101">
        <v>1.2</v>
      </c>
      <c r="I8" s="101">
        <v>82.92</v>
      </c>
      <c r="J8" s="94">
        <v>694.62</v>
      </c>
      <c r="K8" s="101">
        <v>10.199999999999999</v>
      </c>
      <c r="L8" s="102">
        <v>704.82</v>
      </c>
    </row>
    <row r="9" spans="1:40" ht="23.25" thickBot="1" x14ac:dyDescent="0.25">
      <c r="A9" s="68" t="s">
        <v>212</v>
      </c>
      <c r="B9" s="96">
        <v>97599</v>
      </c>
      <c r="C9" s="97" t="s">
        <v>27</v>
      </c>
      <c r="D9" s="98" t="s">
        <v>213</v>
      </c>
      <c r="E9" s="99" t="s">
        <v>200</v>
      </c>
      <c r="F9" s="100">
        <v>6</v>
      </c>
      <c r="G9" s="101">
        <v>25.35</v>
      </c>
      <c r="H9" s="101">
        <v>68.5</v>
      </c>
      <c r="I9" s="101">
        <v>93.85</v>
      </c>
      <c r="J9" s="94">
        <v>152.10000000000002</v>
      </c>
      <c r="K9" s="101">
        <v>411</v>
      </c>
      <c r="L9" s="102">
        <v>563.1</v>
      </c>
    </row>
    <row r="10" spans="1:40" ht="12" thickBot="1" x14ac:dyDescent="0.25">
      <c r="A10" s="79" t="s">
        <v>24</v>
      </c>
      <c r="B10" s="84"/>
      <c r="C10" s="84"/>
      <c r="D10" s="85" t="s">
        <v>84</v>
      </c>
      <c r="E10" s="84"/>
      <c r="F10" s="86"/>
      <c r="G10" s="84"/>
      <c r="H10" s="84"/>
      <c r="I10" s="84"/>
      <c r="J10" s="88">
        <v>10218.355550000002</v>
      </c>
      <c r="K10" s="88">
        <v>43529.196349999998</v>
      </c>
      <c r="L10" s="88">
        <v>53747.551899999991</v>
      </c>
    </row>
    <row r="11" spans="1:40" ht="22.5" x14ac:dyDescent="0.2">
      <c r="A11" s="68" t="s">
        <v>25</v>
      </c>
      <c r="B11" s="89" t="s">
        <v>26</v>
      </c>
      <c r="C11" s="90" t="s">
        <v>27</v>
      </c>
      <c r="D11" s="91" t="s">
        <v>28</v>
      </c>
      <c r="E11" s="92" t="s">
        <v>29</v>
      </c>
      <c r="F11" s="93">
        <v>81.804999999999978</v>
      </c>
      <c r="G11" s="94">
        <v>15.5</v>
      </c>
      <c r="H11" s="94">
        <v>2.35</v>
      </c>
      <c r="I11" s="94">
        <v>17.850000000000001</v>
      </c>
      <c r="J11" s="74">
        <v>1267.9774999999997</v>
      </c>
      <c r="K11" s="94">
        <v>192.24174999999997</v>
      </c>
      <c r="L11" s="95">
        <v>1460.2192499999996</v>
      </c>
      <c r="N11" s="82"/>
      <c r="O11" s="64"/>
    </row>
    <row r="12" spans="1:40" s="67" customFormat="1" x14ac:dyDescent="0.2">
      <c r="A12" s="68" t="s">
        <v>163</v>
      </c>
      <c r="B12" s="69" t="s">
        <v>30</v>
      </c>
      <c r="C12" s="70" t="s">
        <v>19</v>
      </c>
      <c r="D12" s="71" t="s">
        <v>31</v>
      </c>
      <c r="E12" s="72" t="s">
        <v>29</v>
      </c>
      <c r="F12" s="73">
        <v>3.21</v>
      </c>
      <c r="G12" s="74">
        <v>95.8</v>
      </c>
      <c r="H12" s="74">
        <v>2.5499999999999998</v>
      </c>
      <c r="I12" s="74">
        <v>98.35</v>
      </c>
      <c r="J12" s="74">
        <v>307.51799999999997</v>
      </c>
      <c r="K12" s="74">
        <v>8.1854999999999993</v>
      </c>
      <c r="L12" s="75">
        <v>315.70349999999996</v>
      </c>
      <c r="M12" s="65"/>
      <c r="N12" s="82"/>
      <c r="O12" s="66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</row>
    <row r="13" spans="1:40" s="67" customFormat="1" ht="33.75" x14ac:dyDescent="0.2">
      <c r="A13" s="68" t="s">
        <v>164</v>
      </c>
      <c r="B13" s="69" t="s">
        <v>32</v>
      </c>
      <c r="C13" s="70" t="s">
        <v>27</v>
      </c>
      <c r="D13" s="71" t="s">
        <v>33</v>
      </c>
      <c r="E13" s="72" t="s">
        <v>29</v>
      </c>
      <c r="F13" s="73">
        <v>81.804999999999978</v>
      </c>
      <c r="G13" s="74">
        <v>31.13</v>
      </c>
      <c r="H13" s="74">
        <v>60.58</v>
      </c>
      <c r="I13" s="74">
        <v>91.71</v>
      </c>
      <c r="J13" s="74">
        <v>2546.5896499999994</v>
      </c>
      <c r="K13" s="74">
        <v>4955.7468999999983</v>
      </c>
      <c r="L13" s="75">
        <v>7502.3365499999982</v>
      </c>
      <c r="M13" s="65"/>
      <c r="N13" s="82"/>
      <c r="O13" s="66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</row>
    <row r="14" spans="1:40" s="67" customFormat="1" x14ac:dyDescent="0.2">
      <c r="A14" s="68" t="s">
        <v>165</v>
      </c>
      <c r="B14" s="69" t="s">
        <v>34</v>
      </c>
      <c r="C14" s="70" t="s">
        <v>19</v>
      </c>
      <c r="D14" s="71" t="s">
        <v>35</v>
      </c>
      <c r="E14" s="72" t="s">
        <v>36</v>
      </c>
      <c r="F14" s="73">
        <v>6</v>
      </c>
      <c r="G14" s="74">
        <v>45.35</v>
      </c>
      <c r="H14" s="74">
        <v>2.35</v>
      </c>
      <c r="I14" s="74">
        <v>47.7</v>
      </c>
      <c r="J14" s="74">
        <v>272.10000000000002</v>
      </c>
      <c r="K14" s="74">
        <v>14.100000000000001</v>
      </c>
      <c r="L14" s="75">
        <v>286.20000000000005</v>
      </c>
      <c r="M14" s="65"/>
      <c r="N14" s="82"/>
      <c r="O14" s="66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</row>
    <row r="15" spans="1:40" x14ac:dyDescent="0.2">
      <c r="A15" s="68" t="s">
        <v>166</v>
      </c>
      <c r="B15" s="69" t="s">
        <v>37</v>
      </c>
      <c r="C15" s="70" t="s">
        <v>19</v>
      </c>
      <c r="D15" s="71" t="s">
        <v>38</v>
      </c>
      <c r="E15" s="72" t="s">
        <v>29</v>
      </c>
      <c r="F15" s="73">
        <v>25.15</v>
      </c>
      <c r="G15" s="74">
        <v>6.82</v>
      </c>
      <c r="H15" s="74">
        <v>8.07</v>
      </c>
      <c r="I15" s="74">
        <v>14.89</v>
      </c>
      <c r="J15" s="74">
        <v>171.523</v>
      </c>
      <c r="K15" s="74">
        <v>202.9605</v>
      </c>
      <c r="L15" s="75">
        <v>374.48349999999999</v>
      </c>
      <c r="N15" s="82"/>
      <c r="O15" s="64"/>
    </row>
    <row r="16" spans="1:40" ht="22.5" x14ac:dyDescent="0.2">
      <c r="A16" s="68" t="s">
        <v>167</v>
      </c>
      <c r="B16" s="69" t="s">
        <v>39</v>
      </c>
      <c r="C16" s="70" t="s">
        <v>27</v>
      </c>
      <c r="D16" s="71" t="s">
        <v>40</v>
      </c>
      <c r="E16" s="72" t="s">
        <v>21</v>
      </c>
      <c r="F16" s="73">
        <v>0.7</v>
      </c>
      <c r="G16" s="74">
        <v>81.48</v>
      </c>
      <c r="H16" s="74">
        <v>79.42</v>
      </c>
      <c r="I16" s="74">
        <v>160.9</v>
      </c>
      <c r="J16" s="74">
        <v>57.036000000000001</v>
      </c>
      <c r="K16" s="74">
        <v>55.594000000000001</v>
      </c>
      <c r="L16" s="75">
        <v>112.63</v>
      </c>
      <c r="N16" s="82"/>
      <c r="O16" s="64"/>
    </row>
    <row r="17" spans="1:40" s="67" customFormat="1" ht="22.5" x14ac:dyDescent="0.2">
      <c r="A17" s="68" t="s">
        <v>168</v>
      </c>
      <c r="B17" s="69" t="s">
        <v>41</v>
      </c>
      <c r="C17" s="70" t="s">
        <v>27</v>
      </c>
      <c r="D17" s="71" t="s">
        <v>42</v>
      </c>
      <c r="E17" s="72" t="s">
        <v>29</v>
      </c>
      <c r="F17" s="73">
        <v>25.15</v>
      </c>
      <c r="G17" s="74">
        <v>17.239999999999998</v>
      </c>
      <c r="H17" s="74">
        <v>135.69</v>
      </c>
      <c r="I17" s="74">
        <v>152.93</v>
      </c>
      <c r="J17" s="74">
        <v>433.58599999999996</v>
      </c>
      <c r="K17" s="74">
        <v>3412.6034999999997</v>
      </c>
      <c r="L17" s="75">
        <v>3846.1894999999995</v>
      </c>
      <c r="M17" s="65"/>
      <c r="N17" s="82"/>
      <c r="O17" s="66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</row>
    <row r="18" spans="1:40" x14ac:dyDescent="0.2">
      <c r="A18" s="68" t="s">
        <v>169</v>
      </c>
      <c r="B18" s="69" t="s">
        <v>43</v>
      </c>
      <c r="C18" s="70" t="s">
        <v>27</v>
      </c>
      <c r="D18" s="71" t="s">
        <v>44</v>
      </c>
      <c r="E18" s="72" t="s">
        <v>45</v>
      </c>
      <c r="F18" s="73">
        <v>1.8</v>
      </c>
      <c r="G18" s="74">
        <v>20.12</v>
      </c>
      <c r="H18" s="74">
        <v>117.7</v>
      </c>
      <c r="I18" s="74">
        <v>137.82</v>
      </c>
      <c r="J18" s="74">
        <v>36.216000000000001</v>
      </c>
      <c r="K18" s="74">
        <v>211.86</v>
      </c>
      <c r="L18" s="75">
        <v>248.07600000000002</v>
      </c>
      <c r="N18" s="82"/>
      <c r="O18" s="64"/>
    </row>
    <row r="19" spans="1:40" ht="22.5" x14ac:dyDescent="0.2">
      <c r="A19" s="68" t="s">
        <v>170</v>
      </c>
      <c r="B19" s="69" t="s">
        <v>46</v>
      </c>
      <c r="C19" s="70" t="s">
        <v>27</v>
      </c>
      <c r="D19" s="71" t="s">
        <v>47</v>
      </c>
      <c r="E19" s="72" t="s">
        <v>29</v>
      </c>
      <c r="F19" s="73">
        <v>25.15</v>
      </c>
      <c r="G19" s="74">
        <v>2.86</v>
      </c>
      <c r="H19" s="74">
        <v>0.94</v>
      </c>
      <c r="I19" s="74">
        <v>3.8</v>
      </c>
      <c r="J19" s="74">
        <v>71.928999999999988</v>
      </c>
      <c r="K19" s="74">
        <v>23.640999999999998</v>
      </c>
      <c r="L19" s="75">
        <v>95.57</v>
      </c>
      <c r="N19" s="82"/>
      <c r="O19" s="64"/>
    </row>
    <row r="20" spans="1:40" ht="22.5" x14ac:dyDescent="0.2">
      <c r="A20" s="68" t="s">
        <v>171</v>
      </c>
      <c r="B20" s="69" t="s">
        <v>48</v>
      </c>
      <c r="C20" s="70" t="s">
        <v>27</v>
      </c>
      <c r="D20" s="71" t="s">
        <v>49</v>
      </c>
      <c r="E20" s="72" t="s">
        <v>29</v>
      </c>
      <c r="F20" s="73">
        <v>25.15</v>
      </c>
      <c r="G20" s="74">
        <v>25.93</v>
      </c>
      <c r="H20" s="74">
        <v>80.36</v>
      </c>
      <c r="I20" s="74">
        <v>106.28999999999999</v>
      </c>
      <c r="J20" s="74">
        <v>652.1395</v>
      </c>
      <c r="K20" s="74">
        <v>2021.0539999999999</v>
      </c>
      <c r="L20" s="75">
        <v>2673.1934999999999</v>
      </c>
      <c r="N20" s="82"/>
      <c r="O20" s="64"/>
    </row>
    <row r="21" spans="1:40" ht="22.5" x14ac:dyDescent="0.2">
      <c r="A21" s="68" t="s">
        <v>172</v>
      </c>
      <c r="B21" s="69" t="s">
        <v>50</v>
      </c>
      <c r="C21" s="70" t="s">
        <v>27</v>
      </c>
      <c r="D21" s="71" t="s">
        <v>51</v>
      </c>
      <c r="E21" s="72" t="s">
        <v>29</v>
      </c>
      <c r="F21" s="73">
        <v>25.15</v>
      </c>
      <c r="G21" s="74">
        <v>24.76</v>
      </c>
      <c r="H21" s="74">
        <v>15.6</v>
      </c>
      <c r="I21" s="74">
        <v>40.36</v>
      </c>
      <c r="J21" s="74">
        <v>622.71400000000006</v>
      </c>
      <c r="K21" s="74">
        <v>392.34</v>
      </c>
      <c r="L21" s="75">
        <v>1015.0540000000001</v>
      </c>
      <c r="N21" s="82"/>
      <c r="O21" s="64"/>
    </row>
    <row r="22" spans="1:40" x14ac:dyDescent="0.2">
      <c r="A22" s="68" t="s">
        <v>173</v>
      </c>
      <c r="B22" s="103" t="s">
        <v>206</v>
      </c>
      <c r="C22" s="103" t="s">
        <v>27</v>
      </c>
      <c r="D22" s="104" t="s">
        <v>207</v>
      </c>
      <c r="E22" s="103" t="s">
        <v>29</v>
      </c>
      <c r="F22" s="73">
        <v>25.15</v>
      </c>
      <c r="G22" s="105">
        <v>3.08</v>
      </c>
      <c r="H22" s="105">
        <v>2.75</v>
      </c>
      <c r="I22" s="74">
        <v>5.83</v>
      </c>
      <c r="J22" s="74">
        <v>77.462000000000003</v>
      </c>
      <c r="K22" s="74">
        <v>69.162499999999994</v>
      </c>
      <c r="L22" s="75">
        <v>146.62450000000001</v>
      </c>
      <c r="N22" s="82"/>
      <c r="O22" s="64"/>
    </row>
    <row r="23" spans="1:40" ht="22.5" x14ac:dyDescent="0.2">
      <c r="A23" s="68" t="s">
        <v>174</v>
      </c>
      <c r="B23" s="69" t="s">
        <v>52</v>
      </c>
      <c r="C23" s="70" t="s">
        <v>27</v>
      </c>
      <c r="D23" s="71" t="s">
        <v>53</v>
      </c>
      <c r="E23" s="72" t="s">
        <v>29</v>
      </c>
      <c r="F23" s="73">
        <v>25.15</v>
      </c>
      <c r="G23" s="74">
        <v>7.57</v>
      </c>
      <c r="H23" s="74">
        <v>12.51</v>
      </c>
      <c r="I23" s="74">
        <v>20.079999999999998</v>
      </c>
      <c r="J23" s="74">
        <v>190.38550000000001</v>
      </c>
      <c r="K23" s="74">
        <v>314.62649999999996</v>
      </c>
      <c r="L23" s="75">
        <v>505.01199999999994</v>
      </c>
      <c r="N23" s="82"/>
      <c r="O23" s="64"/>
    </row>
    <row r="24" spans="1:40" s="67" customFormat="1" x14ac:dyDescent="0.2">
      <c r="A24" s="68" t="s">
        <v>175</v>
      </c>
      <c r="B24" s="69" t="s">
        <v>54</v>
      </c>
      <c r="C24" s="70" t="s">
        <v>19</v>
      </c>
      <c r="D24" s="71" t="s">
        <v>55</v>
      </c>
      <c r="E24" s="72" t="s">
        <v>36</v>
      </c>
      <c r="F24" s="73">
        <v>8</v>
      </c>
      <c r="G24" s="74">
        <v>45.74</v>
      </c>
      <c r="H24" s="74">
        <v>85.56</v>
      </c>
      <c r="I24" s="74">
        <v>131.30000000000001</v>
      </c>
      <c r="J24" s="74">
        <v>365.92</v>
      </c>
      <c r="K24" s="74">
        <v>684.48</v>
      </c>
      <c r="L24" s="75">
        <v>1050.4000000000001</v>
      </c>
      <c r="M24" s="65"/>
      <c r="N24" s="83"/>
      <c r="O24" s="66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</row>
    <row r="25" spans="1:40" x14ac:dyDescent="0.2">
      <c r="A25" s="68" t="s">
        <v>176</v>
      </c>
      <c r="B25" s="69" t="s">
        <v>56</v>
      </c>
      <c r="C25" s="70" t="s">
        <v>57</v>
      </c>
      <c r="D25" s="71" t="s">
        <v>58</v>
      </c>
      <c r="E25" s="72" t="s">
        <v>29</v>
      </c>
      <c r="F25" s="73">
        <v>3.21</v>
      </c>
      <c r="G25" s="74">
        <v>39.979999999999997</v>
      </c>
      <c r="H25" s="74">
        <v>829.94</v>
      </c>
      <c r="I25" s="74">
        <v>869.92000000000007</v>
      </c>
      <c r="J25" s="74">
        <v>128.33579999999998</v>
      </c>
      <c r="K25" s="74">
        <v>2664.1074000000003</v>
      </c>
      <c r="L25" s="75">
        <v>2792.4432000000002</v>
      </c>
      <c r="N25" s="82"/>
      <c r="O25" s="64"/>
    </row>
    <row r="26" spans="1:40" ht="33.75" x14ac:dyDescent="0.2">
      <c r="A26" s="68" t="s">
        <v>177</v>
      </c>
      <c r="B26" s="69" t="s">
        <v>59</v>
      </c>
      <c r="C26" s="70" t="s">
        <v>27</v>
      </c>
      <c r="D26" s="71" t="s">
        <v>60</v>
      </c>
      <c r="E26" s="72" t="s">
        <v>36</v>
      </c>
      <c r="F26" s="73">
        <v>4</v>
      </c>
      <c r="G26" s="74">
        <v>37.69</v>
      </c>
      <c r="H26" s="74">
        <v>615.76</v>
      </c>
      <c r="I26" s="74">
        <v>653.45000000000005</v>
      </c>
      <c r="J26" s="74">
        <v>150.76</v>
      </c>
      <c r="K26" s="74">
        <v>2463.04</v>
      </c>
      <c r="L26" s="75">
        <v>2613.8000000000002</v>
      </c>
      <c r="N26" s="82"/>
      <c r="O26" s="64"/>
    </row>
    <row r="27" spans="1:40" ht="22.5" x14ac:dyDescent="0.2">
      <c r="A27" s="68" t="s">
        <v>178</v>
      </c>
      <c r="B27" s="69" t="s">
        <v>61</v>
      </c>
      <c r="C27" s="70" t="s">
        <v>27</v>
      </c>
      <c r="D27" s="71" t="s">
        <v>62</v>
      </c>
      <c r="E27" s="72" t="s">
        <v>36</v>
      </c>
      <c r="F27" s="73">
        <v>7</v>
      </c>
      <c r="G27" s="74">
        <v>27.86</v>
      </c>
      <c r="H27" s="74">
        <v>147.19</v>
      </c>
      <c r="I27" s="74">
        <v>175.05</v>
      </c>
      <c r="J27" s="74">
        <v>195.01999999999998</v>
      </c>
      <c r="K27" s="74">
        <v>1030.33</v>
      </c>
      <c r="L27" s="75">
        <v>1225.3499999999999</v>
      </c>
      <c r="N27" s="82"/>
      <c r="O27" s="64"/>
    </row>
    <row r="28" spans="1:40" s="67" customFormat="1" ht="22.5" x14ac:dyDescent="0.2">
      <c r="A28" s="68" t="s">
        <v>179</v>
      </c>
      <c r="B28" s="69" t="s">
        <v>63</v>
      </c>
      <c r="C28" s="70" t="s">
        <v>19</v>
      </c>
      <c r="D28" s="71" t="s">
        <v>245</v>
      </c>
      <c r="E28" s="72" t="s">
        <v>36</v>
      </c>
      <c r="F28" s="73">
        <v>7</v>
      </c>
      <c r="G28" s="74">
        <v>16.68</v>
      </c>
      <c r="H28" s="74">
        <v>210.82</v>
      </c>
      <c r="I28" s="74">
        <v>227.5</v>
      </c>
      <c r="J28" s="74">
        <v>116.75999999999999</v>
      </c>
      <c r="K28" s="74">
        <v>1475.74</v>
      </c>
      <c r="L28" s="75">
        <v>1592.5</v>
      </c>
      <c r="M28" s="65"/>
      <c r="N28" s="82"/>
      <c r="O28" s="66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</row>
    <row r="29" spans="1:40" s="78" customFormat="1" ht="25.5" customHeight="1" x14ac:dyDescent="0.2">
      <c r="A29" s="68" t="s">
        <v>180</v>
      </c>
      <c r="B29" s="69" t="s">
        <v>230</v>
      </c>
      <c r="C29" s="69" t="s">
        <v>27</v>
      </c>
      <c r="D29" s="106" t="s">
        <v>231</v>
      </c>
      <c r="E29" s="69" t="s">
        <v>36</v>
      </c>
      <c r="F29" s="69">
        <v>4</v>
      </c>
      <c r="G29" s="69">
        <v>11.49</v>
      </c>
      <c r="H29" s="69">
        <v>130.87</v>
      </c>
      <c r="I29" s="74">
        <v>142.36000000000001</v>
      </c>
      <c r="J29" s="74">
        <v>45.96</v>
      </c>
      <c r="K29" s="74">
        <v>523.48</v>
      </c>
      <c r="L29" s="75">
        <v>569.44000000000005</v>
      </c>
      <c r="M29" s="76"/>
      <c r="N29" s="82"/>
      <c r="O29" s="77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</row>
    <row r="30" spans="1:40" s="78" customFormat="1" ht="22.5" x14ac:dyDescent="0.2">
      <c r="A30" s="68" t="s">
        <v>181</v>
      </c>
      <c r="B30" s="69" t="s">
        <v>232</v>
      </c>
      <c r="C30" s="69" t="s">
        <v>27</v>
      </c>
      <c r="D30" s="106" t="s">
        <v>233</v>
      </c>
      <c r="E30" s="69" t="s">
        <v>36</v>
      </c>
      <c r="F30" s="69">
        <v>2</v>
      </c>
      <c r="G30" s="69">
        <v>8.58</v>
      </c>
      <c r="H30" s="69">
        <v>34.85</v>
      </c>
      <c r="I30" s="74">
        <v>43.43</v>
      </c>
      <c r="J30" s="74">
        <v>17.16</v>
      </c>
      <c r="K30" s="74">
        <v>69.7</v>
      </c>
      <c r="L30" s="75">
        <v>86.86</v>
      </c>
      <c r="M30" s="76"/>
      <c r="N30" s="82"/>
      <c r="O30" s="77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</row>
    <row r="31" spans="1:40" s="67" customFormat="1" ht="22.5" x14ac:dyDescent="0.2">
      <c r="A31" s="68" t="s">
        <v>182</v>
      </c>
      <c r="B31" s="69" t="s">
        <v>64</v>
      </c>
      <c r="C31" s="70" t="s">
        <v>27</v>
      </c>
      <c r="D31" s="71" t="s">
        <v>65</v>
      </c>
      <c r="E31" s="72" t="s">
        <v>36</v>
      </c>
      <c r="F31" s="73">
        <v>7</v>
      </c>
      <c r="G31" s="74">
        <v>9.8699999999999992</v>
      </c>
      <c r="H31" s="74">
        <v>235.55</v>
      </c>
      <c r="I31" s="74">
        <v>245.42000000000002</v>
      </c>
      <c r="J31" s="74">
        <v>69.089999999999989</v>
      </c>
      <c r="K31" s="74">
        <v>1648.8500000000001</v>
      </c>
      <c r="L31" s="75">
        <v>1717.94</v>
      </c>
      <c r="M31" s="65"/>
      <c r="N31" s="82"/>
      <c r="O31" s="66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</row>
    <row r="32" spans="1:40" ht="22.5" x14ac:dyDescent="0.2">
      <c r="A32" s="68" t="s">
        <v>183</v>
      </c>
      <c r="B32" s="69" t="s">
        <v>66</v>
      </c>
      <c r="C32" s="70" t="s">
        <v>27</v>
      </c>
      <c r="D32" s="71" t="s">
        <v>67</v>
      </c>
      <c r="E32" s="72" t="s">
        <v>36</v>
      </c>
      <c r="F32" s="73">
        <v>4</v>
      </c>
      <c r="G32" s="74">
        <v>5.5</v>
      </c>
      <c r="H32" s="74">
        <v>76.400000000000006</v>
      </c>
      <c r="I32" s="74">
        <v>81.900000000000006</v>
      </c>
      <c r="J32" s="74">
        <v>22</v>
      </c>
      <c r="K32" s="74">
        <v>305.60000000000002</v>
      </c>
      <c r="L32" s="75">
        <v>327.60000000000002</v>
      </c>
      <c r="N32" s="82"/>
      <c r="O32" s="64"/>
    </row>
    <row r="33" spans="1:40" s="67" customFormat="1" ht="33.75" x14ac:dyDescent="0.2">
      <c r="A33" s="68" t="s">
        <v>184</v>
      </c>
      <c r="B33" s="69" t="s">
        <v>68</v>
      </c>
      <c r="C33" s="70" t="s">
        <v>27</v>
      </c>
      <c r="D33" s="71" t="s">
        <v>69</v>
      </c>
      <c r="E33" s="72" t="s">
        <v>29</v>
      </c>
      <c r="F33" s="73">
        <v>9.59</v>
      </c>
      <c r="G33" s="74">
        <v>111.5</v>
      </c>
      <c r="H33" s="74">
        <v>960.01</v>
      </c>
      <c r="I33" s="74">
        <v>1071.51</v>
      </c>
      <c r="J33" s="74">
        <v>1069.2850000000001</v>
      </c>
      <c r="K33" s="74">
        <v>9206.4958999999999</v>
      </c>
      <c r="L33" s="75">
        <v>10275.7809</v>
      </c>
      <c r="M33" s="65"/>
      <c r="N33" s="82"/>
      <c r="O33" s="66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</row>
    <row r="34" spans="1:40" s="67" customFormat="1" ht="33.75" x14ac:dyDescent="0.2">
      <c r="A34" s="68" t="s">
        <v>185</v>
      </c>
      <c r="B34" s="69" t="s">
        <v>70</v>
      </c>
      <c r="C34" s="70" t="s">
        <v>27</v>
      </c>
      <c r="D34" s="71" t="s">
        <v>226</v>
      </c>
      <c r="E34" s="72" t="s">
        <v>29</v>
      </c>
      <c r="F34" s="73">
        <v>5.76</v>
      </c>
      <c r="G34" s="74">
        <v>34.159999999999997</v>
      </c>
      <c r="H34" s="74">
        <v>793.42</v>
      </c>
      <c r="I34" s="74">
        <v>827.57999999999993</v>
      </c>
      <c r="J34" s="74">
        <v>196.76159999999999</v>
      </c>
      <c r="K34" s="74">
        <v>4570.0991999999997</v>
      </c>
      <c r="L34" s="75">
        <v>4766.8607999999995</v>
      </c>
      <c r="M34" s="65"/>
      <c r="N34" s="82"/>
      <c r="O34" s="66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</row>
    <row r="35" spans="1:40" ht="22.5" x14ac:dyDescent="0.2">
      <c r="A35" s="68" t="s">
        <v>186</v>
      </c>
      <c r="B35" s="69" t="s">
        <v>72</v>
      </c>
      <c r="C35" s="70" t="s">
        <v>27</v>
      </c>
      <c r="D35" s="71" t="s">
        <v>73</v>
      </c>
      <c r="E35" s="72" t="s">
        <v>36</v>
      </c>
      <c r="F35" s="73">
        <v>2</v>
      </c>
      <c r="G35" s="74">
        <v>11.42</v>
      </c>
      <c r="H35" s="74">
        <v>59.12</v>
      </c>
      <c r="I35" s="74">
        <v>70.539999999999992</v>
      </c>
      <c r="J35" s="74">
        <v>22.84</v>
      </c>
      <c r="K35" s="74">
        <v>118.24</v>
      </c>
      <c r="L35" s="75">
        <v>141.07999999999998</v>
      </c>
      <c r="N35" s="82"/>
      <c r="O35" s="64"/>
    </row>
    <row r="36" spans="1:40" s="67" customFormat="1" x14ac:dyDescent="0.2">
      <c r="A36" s="68" t="s">
        <v>187</v>
      </c>
      <c r="B36" s="69" t="s">
        <v>74</v>
      </c>
      <c r="C36" s="70" t="s">
        <v>19</v>
      </c>
      <c r="D36" s="71" t="s">
        <v>75</v>
      </c>
      <c r="E36" s="72" t="s">
        <v>36</v>
      </c>
      <c r="F36" s="73">
        <v>2</v>
      </c>
      <c r="G36" s="74">
        <v>15.81</v>
      </c>
      <c r="H36" s="74">
        <v>230.83</v>
      </c>
      <c r="I36" s="74">
        <v>246.64000000000001</v>
      </c>
      <c r="J36" s="74">
        <v>31.62</v>
      </c>
      <c r="K36" s="74">
        <v>461.66</v>
      </c>
      <c r="L36" s="75">
        <v>493.28000000000003</v>
      </c>
      <c r="M36" s="65"/>
      <c r="N36" s="82"/>
      <c r="O36" s="66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</row>
    <row r="37" spans="1:40" s="67" customFormat="1" x14ac:dyDescent="0.2">
      <c r="A37" s="68" t="s">
        <v>188</v>
      </c>
      <c r="B37" s="69" t="s">
        <v>76</v>
      </c>
      <c r="C37" s="70" t="s">
        <v>19</v>
      </c>
      <c r="D37" s="71" t="s">
        <v>77</v>
      </c>
      <c r="E37" s="72" t="s">
        <v>36</v>
      </c>
      <c r="F37" s="73">
        <v>4</v>
      </c>
      <c r="G37" s="74">
        <v>19.68</v>
      </c>
      <c r="H37" s="74">
        <v>113.46</v>
      </c>
      <c r="I37" s="74">
        <v>133.13999999999999</v>
      </c>
      <c r="J37" s="74">
        <v>78.72</v>
      </c>
      <c r="K37" s="74">
        <v>453.84</v>
      </c>
      <c r="L37" s="75">
        <v>532.55999999999995</v>
      </c>
      <c r="M37" s="65"/>
      <c r="N37" s="82"/>
      <c r="O37" s="66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</row>
    <row r="38" spans="1:40" s="67" customFormat="1" ht="33.75" x14ac:dyDescent="0.2">
      <c r="A38" s="68" t="s">
        <v>189</v>
      </c>
      <c r="B38" s="69" t="s">
        <v>78</v>
      </c>
      <c r="C38" s="70" t="s">
        <v>27</v>
      </c>
      <c r="D38" s="71" t="s">
        <v>79</v>
      </c>
      <c r="E38" s="72" t="s">
        <v>36</v>
      </c>
      <c r="F38" s="73">
        <v>2</v>
      </c>
      <c r="G38" s="74">
        <v>54.05</v>
      </c>
      <c r="H38" s="74">
        <v>1481.89</v>
      </c>
      <c r="I38" s="74">
        <v>1535.94</v>
      </c>
      <c r="J38" s="74">
        <v>108.1</v>
      </c>
      <c r="K38" s="74">
        <v>2963.78</v>
      </c>
      <c r="L38" s="75">
        <v>3071.88</v>
      </c>
      <c r="M38" s="65"/>
      <c r="N38" s="82"/>
      <c r="O38" s="66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</row>
    <row r="39" spans="1:40" s="67" customFormat="1" x14ac:dyDescent="0.2">
      <c r="A39" s="68" t="s">
        <v>190</v>
      </c>
      <c r="B39" s="69" t="s">
        <v>80</v>
      </c>
      <c r="C39" s="70" t="s">
        <v>27</v>
      </c>
      <c r="D39" s="71" t="s">
        <v>81</v>
      </c>
      <c r="E39" s="72" t="s">
        <v>29</v>
      </c>
      <c r="F39" s="73">
        <v>3.21</v>
      </c>
      <c r="G39" s="74">
        <v>54.7</v>
      </c>
      <c r="H39" s="74">
        <v>312.37</v>
      </c>
      <c r="I39" s="74">
        <v>367.07</v>
      </c>
      <c r="J39" s="74">
        <v>175.58700000000002</v>
      </c>
      <c r="K39" s="74">
        <v>1002.7077</v>
      </c>
      <c r="L39" s="75">
        <v>1178.2947000000001</v>
      </c>
      <c r="M39" s="65"/>
      <c r="N39" s="82"/>
      <c r="O39" s="66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</row>
    <row r="40" spans="1:40" s="67" customFormat="1" ht="22.5" x14ac:dyDescent="0.2">
      <c r="A40" s="68" t="s">
        <v>201</v>
      </c>
      <c r="B40" s="69" t="s">
        <v>82</v>
      </c>
      <c r="C40" s="70" t="s">
        <v>27</v>
      </c>
      <c r="D40" s="71" t="s">
        <v>83</v>
      </c>
      <c r="E40" s="72" t="s">
        <v>36</v>
      </c>
      <c r="F40" s="73">
        <v>4</v>
      </c>
      <c r="G40" s="74">
        <v>34.28</v>
      </c>
      <c r="H40" s="74">
        <v>225.37</v>
      </c>
      <c r="I40" s="74">
        <v>259.64999999999998</v>
      </c>
      <c r="J40" s="74">
        <v>137.12</v>
      </c>
      <c r="K40" s="74">
        <v>901.48</v>
      </c>
      <c r="L40" s="75">
        <v>1038.5999999999999</v>
      </c>
      <c r="M40" s="65"/>
      <c r="N40" s="82"/>
      <c r="O40" s="66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</row>
    <row r="41" spans="1:40" s="67" customFormat="1" ht="22.5" x14ac:dyDescent="0.2">
      <c r="A41" s="68" t="s">
        <v>208</v>
      </c>
      <c r="B41" s="107" t="s">
        <v>196</v>
      </c>
      <c r="C41" s="107" t="s">
        <v>27</v>
      </c>
      <c r="D41" s="108" t="s">
        <v>197</v>
      </c>
      <c r="E41" s="72" t="s">
        <v>36</v>
      </c>
      <c r="F41" s="73">
        <v>1</v>
      </c>
      <c r="G41" s="109">
        <v>21.72</v>
      </c>
      <c r="H41" s="109">
        <v>18.66</v>
      </c>
      <c r="I41" s="74">
        <v>40.379999999999995</v>
      </c>
      <c r="J41" s="74">
        <v>21.72</v>
      </c>
      <c r="K41" s="74">
        <v>18.66</v>
      </c>
      <c r="L41" s="75">
        <v>40.379999999999995</v>
      </c>
      <c r="M41" s="65"/>
      <c r="N41" s="82"/>
      <c r="O41" s="66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</row>
    <row r="42" spans="1:40" s="67" customFormat="1" ht="22.5" x14ac:dyDescent="0.2">
      <c r="A42" s="68" t="s">
        <v>215</v>
      </c>
      <c r="B42" s="107" t="s">
        <v>198</v>
      </c>
      <c r="C42" s="107" t="s">
        <v>27</v>
      </c>
      <c r="D42" s="108" t="s">
        <v>199</v>
      </c>
      <c r="E42" s="72" t="s">
        <v>36</v>
      </c>
      <c r="F42" s="73">
        <v>2</v>
      </c>
      <c r="G42" s="109">
        <v>36.46</v>
      </c>
      <c r="H42" s="109">
        <v>28.47</v>
      </c>
      <c r="I42" s="74">
        <v>64.930000000000007</v>
      </c>
      <c r="J42" s="74">
        <v>72.92</v>
      </c>
      <c r="K42" s="74">
        <v>56.94</v>
      </c>
      <c r="L42" s="75">
        <v>129.86000000000001</v>
      </c>
      <c r="M42" s="65"/>
      <c r="N42" s="82"/>
      <c r="O42" s="66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</row>
    <row r="43" spans="1:40" ht="22.5" x14ac:dyDescent="0.2">
      <c r="A43" s="68" t="s">
        <v>237</v>
      </c>
      <c r="B43" s="107" t="s">
        <v>216</v>
      </c>
      <c r="C43" s="107" t="s">
        <v>162</v>
      </c>
      <c r="D43" s="108" t="s">
        <v>217</v>
      </c>
      <c r="E43" s="72" t="s">
        <v>36</v>
      </c>
      <c r="F43" s="73">
        <v>1</v>
      </c>
      <c r="G43" s="109">
        <v>135.5</v>
      </c>
      <c r="H43" s="109">
        <v>185.5</v>
      </c>
      <c r="I43" s="74">
        <v>321</v>
      </c>
      <c r="J43" s="74">
        <v>135.5</v>
      </c>
      <c r="K43" s="74">
        <v>185.5</v>
      </c>
      <c r="L43" s="75">
        <v>321</v>
      </c>
      <c r="N43" s="82"/>
      <c r="O43" s="64"/>
    </row>
    <row r="44" spans="1:40" s="67" customFormat="1" ht="45.75" thickBot="1" x14ac:dyDescent="0.25">
      <c r="A44" s="68" t="s">
        <v>238</v>
      </c>
      <c r="B44" s="69" t="s">
        <v>160</v>
      </c>
      <c r="C44" s="70" t="s">
        <v>162</v>
      </c>
      <c r="D44" s="71" t="s">
        <v>220</v>
      </c>
      <c r="E44" s="72" t="s">
        <v>36</v>
      </c>
      <c r="F44" s="73">
        <v>1</v>
      </c>
      <c r="G44" s="74">
        <v>350</v>
      </c>
      <c r="H44" s="74">
        <v>850.35</v>
      </c>
      <c r="I44" s="74">
        <v>1200.3499999999999</v>
      </c>
      <c r="J44" s="74">
        <v>350</v>
      </c>
      <c r="K44" s="74">
        <v>850.35</v>
      </c>
      <c r="L44" s="75">
        <v>1200.3499999999999</v>
      </c>
      <c r="M44" s="65"/>
      <c r="N44" s="82"/>
      <c r="O44" s="66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</row>
    <row r="45" spans="1:40" ht="12" thickBot="1" x14ac:dyDescent="0.25">
      <c r="A45" s="79">
        <v>3</v>
      </c>
      <c r="B45" s="84"/>
      <c r="C45" s="84"/>
      <c r="D45" s="85" t="s">
        <v>86</v>
      </c>
      <c r="E45" s="84"/>
      <c r="F45" s="86"/>
      <c r="G45" s="84"/>
      <c r="H45" s="84"/>
      <c r="I45" s="84"/>
      <c r="J45" s="87">
        <v>10303.805150000002</v>
      </c>
      <c r="K45" s="87">
        <v>42747.895150000004</v>
      </c>
      <c r="L45" s="88">
        <v>53051.70029999999</v>
      </c>
      <c r="N45" s="83"/>
    </row>
    <row r="46" spans="1:40" ht="22.5" x14ac:dyDescent="0.2">
      <c r="A46" s="68" t="s">
        <v>87</v>
      </c>
      <c r="B46" s="89" t="s">
        <v>26</v>
      </c>
      <c r="C46" s="90" t="s">
        <v>27</v>
      </c>
      <c r="D46" s="91" t="s">
        <v>28</v>
      </c>
      <c r="E46" s="92" t="s">
        <v>29</v>
      </c>
      <c r="F46" s="93">
        <v>81.804999999999978</v>
      </c>
      <c r="G46" s="94">
        <v>15.5</v>
      </c>
      <c r="H46" s="94">
        <v>2.35</v>
      </c>
      <c r="I46" s="94">
        <v>17.850000000000001</v>
      </c>
      <c r="J46" s="94">
        <v>1267.9774999999997</v>
      </c>
      <c r="K46" s="94">
        <v>192.24174999999997</v>
      </c>
      <c r="L46" s="95">
        <v>1460.2192499999996</v>
      </c>
      <c r="N46" s="82">
        <v>0</v>
      </c>
      <c r="O46" s="64"/>
    </row>
    <row r="47" spans="1:40" s="67" customFormat="1" x14ac:dyDescent="0.2">
      <c r="A47" s="80" t="s">
        <v>88</v>
      </c>
      <c r="B47" s="69" t="s">
        <v>30</v>
      </c>
      <c r="C47" s="70" t="s">
        <v>19</v>
      </c>
      <c r="D47" s="71" t="s">
        <v>31</v>
      </c>
      <c r="E47" s="72" t="s">
        <v>29</v>
      </c>
      <c r="F47" s="73">
        <v>3.21</v>
      </c>
      <c r="G47" s="74">
        <v>95.8</v>
      </c>
      <c r="H47" s="74">
        <v>2.5499999999999998</v>
      </c>
      <c r="I47" s="74">
        <v>98.35</v>
      </c>
      <c r="J47" s="94">
        <v>307.51799999999997</v>
      </c>
      <c r="K47" s="74">
        <v>8.1854999999999993</v>
      </c>
      <c r="L47" s="75">
        <v>315.70349999999996</v>
      </c>
      <c r="M47" s="65"/>
      <c r="N47" s="82">
        <v>0</v>
      </c>
      <c r="O47" s="66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</row>
    <row r="48" spans="1:40" s="67" customFormat="1" ht="29.25" customHeight="1" x14ac:dyDescent="0.2">
      <c r="A48" s="80" t="s">
        <v>89</v>
      </c>
      <c r="B48" s="69" t="s">
        <v>32</v>
      </c>
      <c r="C48" s="70" t="s">
        <v>27</v>
      </c>
      <c r="D48" s="71" t="s">
        <v>33</v>
      </c>
      <c r="E48" s="72" t="s">
        <v>29</v>
      </c>
      <c r="F48" s="73">
        <v>81.804999999999978</v>
      </c>
      <c r="G48" s="74">
        <v>31.13</v>
      </c>
      <c r="H48" s="74">
        <v>60.58</v>
      </c>
      <c r="I48" s="74">
        <v>91.71</v>
      </c>
      <c r="J48" s="94">
        <v>2546.5896499999994</v>
      </c>
      <c r="K48" s="74">
        <v>4955.7468999999983</v>
      </c>
      <c r="L48" s="75">
        <v>7502.3365499999982</v>
      </c>
      <c r="M48" s="65"/>
      <c r="N48" s="82">
        <v>0</v>
      </c>
      <c r="O48" s="66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</row>
    <row r="49" spans="1:40" s="67" customFormat="1" x14ac:dyDescent="0.2">
      <c r="A49" s="80" t="s">
        <v>90</v>
      </c>
      <c r="B49" s="69" t="s">
        <v>34</v>
      </c>
      <c r="C49" s="70" t="s">
        <v>19</v>
      </c>
      <c r="D49" s="71" t="s">
        <v>35</v>
      </c>
      <c r="E49" s="72" t="s">
        <v>36</v>
      </c>
      <c r="F49" s="73">
        <v>6</v>
      </c>
      <c r="G49" s="74">
        <v>45.35</v>
      </c>
      <c r="H49" s="74">
        <v>2.35</v>
      </c>
      <c r="I49" s="74">
        <v>47.7</v>
      </c>
      <c r="J49" s="94">
        <v>272.10000000000002</v>
      </c>
      <c r="K49" s="74">
        <v>14.100000000000001</v>
      </c>
      <c r="L49" s="75">
        <v>286.20000000000005</v>
      </c>
      <c r="M49" s="65"/>
      <c r="N49" s="82">
        <v>0</v>
      </c>
      <c r="O49" s="66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</row>
    <row r="50" spans="1:40" x14ac:dyDescent="0.2">
      <c r="A50" s="80" t="s">
        <v>91</v>
      </c>
      <c r="B50" s="69" t="s">
        <v>37</v>
      </c>
      <c r="C50" s="70" t="s">
        <v>19</v>
      </c>
      <c r="D50" s="71" t="s">
        <v>38</v>
      </c>
      <c r="E50" s="72" t="s">
        <v>29</v>
      </c>
      <c r="F50" s="73">
        <v>25.15</v>
      </c>
      <c r="G50" s="74">
        <v>6.82</v>
      </c>
      <c r="H50" s="74">
        <v>8.07</v>
      </c>
      <c r="I50" s="74">
        <v>14.89</v>
      </c>
      <c r="J50" s="94">
        <v>171.523</v>
      </c>
      <c r="K50" s="74">
        <v>202.9605</v>
      </c>
      <c r="L50" s="75">
        <v>374.48349999999999</v>
      </c>
      <c r="N50" s="82">
        <v>0</v>
      </c>
      <c r="O50" s="64"/>
    </row>
    <row r="51" spans="1:40" ht="22.5" x14ac:dyDescent="0.2">
      <c r="A51" s="80" t="s">
        <v>92</v>
      </c>
      <c r="B51" s="69" t="s">
        <v>39</v>
      </c>
      <c r="C51" s="70" t="s">
        <v>27</v>
      </c>
      <c r="D51" s="71" t="s">
        <v>40</v>
      </c>
      <c r="E51" s="72" t="s">
        <v>21</v>
      </c>
      <c r="F51" s="73">
        <v>0.7</v>
      </c>
      <c r="G51" s="74">
        <v>81.48</v>
      </c>
      <c r="H51" s="74">
        <v>79.42</v>
      </c>
      <c r="I51" s="74">
        <v>160.9</v>
      </c>
      <c r="J51" s="94">
        <v>57.036000000000001</v>
      </c>
      <c r="K51" s="74">
        <v>55.594000000000001</v>
      </c>
      <c r="L51" s="75">
        <v>112.63</v>
      </c>
      <c r="N51" s="82">
        <v>0</v>
      </c>
      <c r="O51" s="64"/>
    </row>
    <row r="52" spans="1:40" s="67" customFormat="1" ht="22.5" x14ac:dyDescent="0.2">
      <c r="A52" s="80" t="s">
        <v>93</v>
      </c>
      <c r="B52" s="69" t="s">
        <v>41</v>
      </c>
      <c r="C52" s="70" t="s">
        <v>27</v>
      </c>
      <c r="D52" s="71" t="s">
        <v>42</v>
      </c>
      <c r="E52" s="72" t="s">
        <v>29</v>
      </c>
      <c r="F52" s="73">
        <v>25.15</v>
      </c>
      <c r="G52" s="74">
        <v>17.239999999999998</v>
      </c>
      <c r="H52" s="74">
        <v>135.69</v>
      </c>
      <c r="I52" s="74">
        <v>152.93</v>
      </c>
      <c r="J52" s="94">
        <v>433.58599999999996</v>
      </c>
      <c r="K52" s="74">
        <v>3412.6034999999997</v>
      </c>
      <c r="L52" s="75">
        <v>3846.1894999999995</v>
      </c>
      <c r="M52" s="65"/>
      <c r="N52" s="82">
        <v>0</v>
      </c>
      <c r="O52" s="66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</row>
    <row r="53" spans="1:40" x14ac:dyDescent="0.2">
      <c r="A53" s="80" t="s">
        <v>94</v>
      </c>
      <c r="B53" s="69" t="s">
        <v>43</v>
      </c>
      <c r="C53" s="70" t="s">
        <v>27</v>
      </c>
      <c r="D53" s="71" t="s">
        <v>44</v>
      </c>
      <c r="E53" s="72" t="s">
        <v>45</v>
      </c>
      <c r="F53" s="73">
        <v>1.8</v>
      </c>
      <c r="G53" s="74">
        <v>20.12</v>
      </c>
      <c r="H53" s="74">
        <v>117.7</v>
      </c>
      <c r="I53" s="74">
        <v>137.82</v>
      </c>
      <c r="J53" s="94">
        <v>36.216000000000001</v>
      </c>
      <c r="K53" s="74">
        <v>211.86</v>
      </c>
      <c r="L53" s="75">
        <v>248.07600000000002</v>
      </c>
      <c r="N53" s="82">
        <v>0</v>
      </c>
      <c r="O53" s="64"/>
    </row>
    <row r="54" spans="1:40" ht="22.5" x14ac:dyDescent="0.2">
      <c r="A54" s="80" t="s">
        <v>95</v>
      </c>
      <c r="B54" s="69" t="s">
        <v>46</v>
      </c>
      <c r="C54" s="70" t="s">
        <v>27</v>
      </c>
      <c r="D54" s="71" t="s">
        <v>47</v>
      </c>
      <c r="E54" s="72" t="s">
        <v>29</v>
      </c>
      <c r="F54" s="73">
        <v>25.15</v>
      </c>
      <c r="G54" s="74">
        <v>2.86</v>
      </c>
      <c r="H54" s="74">
        <v>0.94</v>
      </c>
      <c r="I54" s="74">
        <v>3.8</v>
      </c>
      <c r="J54" s="94">
        <v>71.928999999999988</v>
      </c>
      <c r="K54" s="74">
        <v>23.640999999999998</v>
      </c>
      <c r="L54" s="75">
        <v>95.57</v>
      </c>
      <c r="N54" s="82">
        <v>0</v>
      </c>
      <c r="O54" s="64"/>
    </row>
    <row r="55" spans="1:40" ht="22.5" x14ac:dyDescent="0.2">
      <c r="A55" s="80" t="s">
        <v>96</v>
      </c>
      <c r="B55" s="69" t="s">
        <v>48</v>
      </c>
      <c r="C55" s="70" t="s">
        <v>27</v>
      </c>
      <c r="D55" s="71" t="s">
        <v>49</v>
      </c>
      <c r="E55" s="72" t="s">
        <v>29</v>
      </c>
      <c r="F55" s="73">
        <v>25.15</v>
      </c>
      <c r="G55" s="74">
        <v>25.93</v>
      </c>
      <c r="H55" s="74">
        <v>80.36</v>
      </c>
      <c r="I55" s="74">
        <v>106.28999999999999</v>
      </c>
      <c r="J55" s="94">
        <v>652.1395</v>
      </c>
      <c r="K55" s="74">
        <v>2021.0539999999999</v>
      </c>
      <c r="L55" s="75">
        <v>2673.1934999999999</v>
      </c>
      <c r="N55" s="82">
        <v>0</v>
      </c>
      <c r="O55" s="64"/>
    </row>
    <row r="56" spans="1:40" ht="22.5" x14ac:dyDescent="0.2">
      <c r="A56" s="80" t="s">
        <v>97</v>
      </c>
      <c r="B56" s="69" t="s">
        <v>50</v>
      </c>
      <c r="C56" s="70" t="s">
        <v>27</v>
      </c>
      <c r="D56" s="71" t="s">
        <v>51</v>
      </c>
      <c r="E56" s="72" t="s">
        <v>29</v>
      </c>
      <c r="F56" s="73">
        <v>25.15</v>
      </c>
      <c r="G56" s="74">
        <v>24.76</v>
      </c>
      <c r="H56" s="74">
        <v>15.6</v>
      </c>
      <c r="I56" s="74">
        <v>40.36</v>
      </c>
      <c r="J56" s="94">
        <v>622.71400000000006</v>
      </c>
      <c r="K56" s="74">
        <v>392.34</v>
      </c>
      <c r="L56" s="75">
        <v>1015.0540000000001</v>
      </c>
      <c r="N56" s="82">
        <v>0</v>
      </c>
      <c r="O56" s="64"/>
    </row>
    <row r="57" spans="1:40" x14ac:dyDescent="0.2">
      <c r="A57" s="80" t="s">
        <v>98</v>
      </c>
      <c r="B57" s="69" t="s">
        <v>206</v>
      </c>
      <c r="C57" s="69" t="s">
        <v>27</v>
      </c>
      <c r="D57" s="106" t="s">
        <v>207</v>
      </c>
      <c r="E57" s="69" t="s">
        <v>29</v>
      </c>
      <c r="F57" s="73">
        <v>25.15</v>
      </c>
      <c r="G57" s="69">
        <v>3.08</v>
      </c>
      <c r="H57" s="69">
        <v>2.75</v>
      </c>
      <c r="I57" s="74">
        <v>5.83</v>
      </c>
      <c r="J57" s="94">
        <v>77.462000000000003</v>
      </c>
      <c r="K57" s="74">
        <v>69.162499999999994</v>
      </c>
      <c r="L57" s="75">
        <v>146.62450000000001</v>
      </c>
      <c r="N57" s="82">
        <v>0</v>
      </c>
      <c r="O57" s="64"/>
    </row>
    <row r="58" spans="1:40" ht="22.5" x14ac:dyDescent="0.2">
      <c r="A58" s="80" t="s">
        <v>99</v>
      </c>
      <c r="B58" s="69" t="s">
        <v>52</v>
      </c>
      <c r="C58" s="70" t="s">
        <v>27</v>
      </c>
      <c r="D58" s="71" t="s">
        <v>53</v>
      </c>
      <c r="E58" s="72" t="s">
        <v>29</v>
      </c>
      <c r="F58" s="73">
        <v>25.15</v>
      </c>
      <c r="G58" s="74">
        <v>7.57</v>
      </c>
      <c r="H58" s="74">
        <v>12.51</v>
      </c>
      <c r="I58" s="74">
        <v>20.079999999999998</v>
      </c>
      <c r="J58" s="94">
        <v>190.38550000000001</v>
      </c>
      <c r="K58" s="74">
        <v>314.62649999999996</v>
      </c>
      <c r="L58" s="75">
        <v>505.01199999999994</v>
      </c>
      <c r="N58" s="82">
        <v>0</v>
      </c>
      <c r="O58" s="64"/>
    </row>
    <row r="59" spans="1:40" s="67" customFormat="1" x14ac:dyDescent="0.2">
      <c r="A59" s="80" t="s">
        <v>100</v>
      </c>
      <c r="B59" s="69" t="s">
        <v>54</v>
      </c>
      <c r="C59" s="70" t="s">
        <v>19</v>
      </c>
      <c r="D59" s="71" t="s">
        <v>55</v>
      </c>
      <c r="E59" s="72" t="s">
        <v>36</v>
      </c>
      <c r="F59" s="73">
        <v>8</v>
      </c>
      <c r="G59" s="74">
        <v>45.74</v>
      </c>
      <c r="H59" s="74">
        <v>85.56</v>
      </c>
      <c r="I59" s="74">
        <v>131.30000000000001</v>
      </c>
      <c r="J59" s="94">
        <v>365.92</v>
      </c>
      <c r="K59" s="74">
        <v>684.48</v>
      </c>
      <c r="L59" s="75">
        <v>1050.4000000000001</v>
      </c>
      <c r="M59" s="65"/>
      <c r="N59" s="82">
        <v>0</v>
      </c>
      <c r="O59" s="66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</row>
    <row r="60" spans="1:40" x14ac:dyDescent="0.2">
      <c r="A60" s="80" t="s">
        <v>101</v>
      </c>
      <c r="B60" s="69" t="s">
        <v>56</v>
      </c>
      <c r="C60" s="70" t="s">
        <v>57</v>
      </c>
      <c r="D60" s="71" t="s">
        <v>58</v>
      </c>
      <c r="E60" s="72" t="s">
        <v>29</v>
      </c>
      <c r="F60" s="73">
        <v>2.73</v>
      </c>
      <c r="G60" s="74">
        <v>39.979999999999997</v>
      </c>
      <c r="H60" s="74">
        <v>829.94</v>
      </c>
      <c r="I60" s="74">
        <v>869.92000000000007</v>
      </c>
      <c r="J60" s="94">
        <v>109.1454</v>
      </c>
      <c r="K60" s="74">
        <v>2265.7362000000003</v>
      </c>
      <c r="L60" s="75">
        <v>2374.8816000000002</v>
      </c>
      <c r="N60" s="82">
        <v>-417.5616</v>
      </c>
      <c r="O60" s="64"/>
    </row>
    <row r="61" spans="1:40" ht="33.75" x14ac:dyDescent="0.2">
      <c r="A61" s="80" t="s">
        <v>102</v>
      </c>
      <c r="B61" s="69" t="s">
        <v>59</v>
      </c>
      <c r="C61" s="70" t="s">
        <v>27</v>
      </c>
      <c r="D61" s="71" t="s">
        <v>60</v>
      </c>
      <c r="E61" s="72" t="s">
        <v>36</v>
      </c>
      <c r="F61" s="73">
        <v>4</v>
      </c>
      <c r="G61" s="74">
        <v>37.69</v>
      </c>
      <c r="H61" s="74">
        <v>615.76</v>
      </c>
      <c r="I61" s="74">
        <v>653.45000000000005</v>
      </c>
      <c r="J61" s="94">
        <v>150.76</v>
      </c>
      <c r="K61" s="74">
        <v>2463.04</v>
      </c>
      <c r="L61" s="75">
        <v>2613.8000000000002</v>
      </c>
      <c r="N61" s="82">
        <v>0</v>
      </c>
      <c r="O61" s="64"/>
    </row>
    <row r="62" spans="1:40" ht="22.5" x14ac:dyDescent="0.2">
      <c r="A62" s="80" t="s">
        <v>103</v>
      </c>
      <c r="B62" s="69" t="s">
        <v>61</v>
      </c>
      <c r="C62" s="70" t="s">
        <v>27</v>
      </c>
      <c r="D62" s="71" t="s">
        <v>62</v>
      </c>
      <c r="E62" s="72" t="s">
        <v>36</v>
      </c>
      <c r="F62" s="73">
        <v>6</v>
      </c>
      <c r="G62" s="74">
        <v>27.86</v>
      </c>
      <c r="H62" s="74">
        <v>147.19</v>
      </c>
      <c r="I62" s="74">
        <v>175.05</v>
      </c>
      <c r="J62" s="94">
        <v>167.16</v>
      </c>
      <c r="K62" s="74">
        <v>883.14</v>
      </c>
      <c r="L62" s="75">
        <v>1050.3</v>
      </c>
      <c r="N62" s="82">
        <v>-175.04999999999995</v>
      </c>
      <c r="O62" s="64"/>
    </row>
    <row r="63" spans="1:40" s="67" customFormat="1" ht="22.5" x14ac:dyDescent="0.2">
      <c r="A63" s="80" t="s">
        <v>104</v>
      </c>
      <c r="B63" s="69" t="s">
        <v>63</v>
      </c>
      <c r="C63" s="70" t="s">
        <v>19</v>
      </c>
      <c r="D63" s="71" t="s">
        <v>245</v>
      </c>
      <c r="E63" s="72" t="s">
        <v>36</v>
      </c>
      <c r="F63" s="73">
        <v>6</v>
      </c>
      <c r="G63" s="74">
        <v>16.68</v>
      </c>
      <c r="H63" s="74">
        <v>210.82</v>
      </c>
      <c r="I63" s="74">
        <v>227.5</v>
      </c>
      <c r="J63" s="94">
        <v>100.08</v>
      </c>
      <c r="K63" s="74">
        <v>1264.92</v>
      </c>
      <c r="L63" s="75">
        <v>1365</v>
      </c>
      <c r="M63" s="65"/>
      <c r="N63" s="82">
        <v>-227.5</v>
      </c>
      <c r="O63" s="66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</row>
    <row r="64" spans="1:40" s="78" customFormat="1" ht="22.5" x14ac:dyDescent="0.2">
      <c r="A64" s="70" t="s">
        <v>105</v>
      </c>
      <c r="B64" s="107">
        <v>86913</v>
      </c>
      <c r="C64" s="107" t="s">
        <v>27</v>
      </c>
      <c r="D64" s="108" t="s">
        <v>229</v>
      </c>
      <c r="E64" s="72" t="s">
        <v>36</v>
      </c>
      <c r="F64" s="73">
        <v>1</v>
      </c>
      <c r="G64" s="109">
        <v>5.5</v>
      </c>
      <c r="H64" s="109">
        <v>85.33</v>
      </c>
      <c r="I64" s="74">
        <v>90.83</v>
      </c>
      <c r="J64" s="94">
        <v>5.5</v>
      </c>
      <c r="K64" s="74">
        <v>85.33</v>
      </c>
      <c r="L64" s="75">
        <v>90.83</v>
      </c>
      <c r="M64" s="76"/>
      <c r="N64" s="82"/>
      <c r="O64" s="77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</row>
    <row r="65" spans="1:40" s="78" customFormat="1" ht="22.5" x14ac:dyDescent="0.2">
      <c r="A65" s="70" t="s">
        <v>106</v>
      </c>
      <c r="B65" s="107" t="s">
        <v>230</v>
      </c>
      <c r="C65" s="107" t="s">
        <v>27</v>
      </c>
      <c r="D65" s="108" t="s">
        <v>231</v>
      </c>
      <c r="E65" s="72" t="s">
        <v>36</v>
      </c>
      <c r="F65" s="73">
        <v>4</v>
      </c>
      <c r="G65" s="109">
        <v>11.49</v>
      </c>
      <c r="H65" s="109">
        <v>130.87</v>
      </c>
      <c r="I65" s="74">
        <v>142.36000000000001</v>
      </c>
      <c r="J65" s="94">
        <v>45.96</v>
      </c>
      <c r="K65" s="74">
        <v>523.48</v>
      </c>
      <c r="L65" s="75">
        <v>569.44000000000005</v>
      </c>
      <c r="M65" s="76"/>
      <c r="N65" s="82">
        <v>0</v>
      </c>
      <c r="O65" s="77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</row>
    <row r="66" spans="1:40" s="78" customFormat="1" ht="22.5" x14ac:dyDescent="0.2">
      <c r="A66" s="70" t="s">
        <v>107</v>
      </c>
      <c r="B66" s="107" t="s">
        <v>232</v>
      </c>
      <c r="C66" s="107" t="s">
        <v>27</v>
      </c>
      <c r="D66" s="108" t="s">
        <v>233</v>
      </c>
      <c r="E66" s="72" t="s">
        <v>36</v>
      </c>
      <c r="F66" s="73">
        <v>2</v>
      </c>
      <c r="G66" s="109">
        <v>8.58</v>
      </c>
      <c r="H66" s="109">
        <v>34.85</v>
      </c>
      <c r="I66" s="74">
        <v>43.43</v>
      </c>
      <c r="J66" s="94">
        <v>17.16</v>
      </c>
      <c r="K66" s="74">
        <v>69.7</v>
      </c>
      <c r="L66" s="75">
        <v>86.86</v>
      </c>
      <c r="M66" s="76"/>
      <c r="N66" s="82">
        <v>0</v>
      </c>
      <c r="O66" s="77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</row>
    <row r="67" spans="1:40" s="67" customFormat="1" ht="22.5" x14ac:dyDescent="0.2">
      <c r="A67" s="70" t="s">
        <v>108</v>
      </c>
      <c r="B67" s="69" t="s">
        <v>64</v>
      </c>
      <c r="C67" s="70" t="s">
        <v>27</v>
      </c>
      <c r="D67" s="71" t="s">
        <v>65</v>
      </c>
      <c r="E67" s="72" t="s">
        <v>36</v>
      </c>
      <c r="F67" s="73">
        <v>6</v>
      </c>
      <c r="G67" s="74">
        <v>9.8699999999999992</v>
      </c>
      <c r="H67" s="74">
        <v>235.55</v>
      </c>
      <c r="I67" s="74">
        <v>245.42000000000002</v>
      </c>
      <c r="J67" s="94">
        <v>59.22</v>
      </c>
      <c r="K67" s="74">
        <v>1413.3000000000002</v>
      </c>
      <c r="L67" s="75">
        <v>1472.5200000000002</v>
      </c>
      <c r="M67" s="65"/>
      <c r="N67" s="82">
        <v>245.41999999999985</v>
      </c>
      <c r="O67" s="66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</row>
    <row r="68" spans="1:40" ht="22.5" x14ac:dyDescent="0.2">
      <c r="A68" s="70" t="s">
        <v>109</v>
      </c>
      <c r="B68" s="69" t="s">
        <v>66</v>
      </c>
      <c r="C68" s="70" t="s">
        <v>27</v>
      </c>
      <c r="D68" s="71" t="s">
        <v>67</v>
      </c>
      <c r="E68" s="72" t="s">
        <v>36</v>
      </c>
      <c r="F68" s="73">
        <v>4</v>
      </c>
      <c r="G68" s="74">
        <v>5.5</v>
      </c>
      <c r="H68" s="74">
        <v>76.400000000000006</v>
      </c>
      <c r="I68" s="74">
        <v>81.900000000000006</v>
      </c>
      <c r="J68" s="94">
        <v>22</v>
      </c>
      <c r="K68" s="74">
        <v>305.60000000000002</v>
      </c>
      <c r="L68" s="75">
        <v>327.60000000000002</v>
      </c>
      <c r="N68" s="82">
        <v>0</v>
      </c>
      <c r="O68" s="64"/>
    </row>
    <row r="69" spans="1:40" s="67" customFormat="1" ht="33.75" x14ac:dyDescent="0.2">
      <c r="A69" s="70" t="s">
        <v>110</v>
      </c>
      <c r="B69" s="69" t="s">
        <v>68</v>
      </c>
      <c r="C69" s="70" t="s">
        <v>27</v>
      </c>
      <c r="D69" s="71" t="s">
        <v>69</v>
      </c>
      <c r="E69" s="72" t="s">
        <v>29</v>
      </c>
      <c r="F69" s="73">
        <v>9.59</v>
      </c>
      <c r="G69" s="74">
        <v>111.5</v>
      </c>
      <c r="H69" s="74">
        <v>960.01</v>
      </c>
      <c r="I69" s="74">
        <v>1071.51</v>
      </c>
      <c r="J69" s="94">
        <v>1069.2850000000001</v>
      </c>
      <c r="K69" s="74">
        <v>9206.4958999999999</v>
      </c>
      <c r="L69" s="75">
        <v>10275.7809</v>
      </c>
      <c r="M69" s="65"/>
      <c r="N69" s="82">
        <v>0</v>
      </c>
      <c r="O69" s="66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</row>
    <row r="70" spans="1:40" s="67" customFormat="1" ht="22.5" x14ac:dyDescent="0.2">
      <c r="A70" s="70" t="s">
        <v>111</v>
      </c>
      <c r="B70" s="69" t="s">
        <v>70</v>
      </c>
      <c r="C70" s="70" t="s">
        <v>27</v>
      </c>
      <c r="D70" s="71" t="s">
        <v>71</v>
      </c>
      <c r="E70" s="72" t="s">
        <v>29</v>
      </c>
      <c r="F70" s="73">
        <v>5.76</v>
      </c>
      <c r="G70" s="74">
        <v>34.159999999999997</v>
      </c>
      <c r="H70" s="74">
        <v>793.42</v>
      </c>
      <c r="I70" s="74">
        <v>827.57999999999993</v>
      </c>
      <c r="J70" s="94">
        <v>196.76159999999999</v>
      </c>
      <c r="K70" s="74">
        <v>4570.0991999999997</v>
      </c>
      <c r="L70" s="75">
        <v>4766.8607999999995</v>
      </c>
      <c r="M70" s="65"/>
      <c r="N70" s="82">
        <v>0</v>
      </c>
      <c r="O70" s="66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</row>
    <row r="71" spans="1:40" ht="22.5" x14ac:dyDescent="0.2">
      <c r="A71" s="70" t="s">
        <v>112</v>
      </c>
      <c r="B71" s="69" t="s">
        <v>72</v>
      </c>
      <c r="C71" s="70" t="s">
        <v>27</v>
      </c>
      <c r="D71" s="71" t="s">
        <v>73</v>
      </c>
      <c r="E71" s="72" t="s">
        <v>36</v>
      </c>
      <c r="F71" s="73">
        <v>2</v>
      </c>
      <c r="G71" s="74">
        <v>11.42</v>
      </c>
      <c r="H71" s="74">
        <v>59.12</v>
      </c>
      <c r="I71" s="74">
        <v>70.539999999999992</v>
      </c>
      <c r="J71" s="94">
        <v>22.84</v>
      </c>
      <c r="K71" s="74">
        <v>118.24</v>
      </c>
      <c r="L71" s="75">
        <v>141.07999999999998</v>
      </c>
      <c r="N71" s="82">
        <v>0</v>
      </c>
      <c r="O71" s="64"/>
    </row>
    <row r="72" spans="1:40" s="67" customFormat="1" x14ac:dyDescent="0.2">
      <c r="A72" s="70" t="s">
        <v>113</v>
      </c>
      <c r="B72" s="69" t="s">
        <v>74</v>
      </c>
      <c r="C72" s="70" t="s">
        <v>19</v>
      </c>
      <c r="D72" s="71" t="s">
        <v>75</v>
      </c>
      <c r="E72" s="72" t="s">
        <v>36</v>
      </c>
      <c r="F72" s="73">
        <v>2</v>
      </c>
      <c r="G72" s="74">
        <v>15.81</v>
      </c>
      <c r="H72" s="74">
        <v>230.83</v>
      </c>
      <c r="I72" s="74">
        <v>246.64000000000001</v>
      </c>
      <c r="J72" s="94">
        <v>31.62</v>
      </c>
      <c r="K72" s="74">
        <v>461.66</v>
      </c>
      <c r="L72" s="75">
        <v>493.28000000000003</v>
      </c>
      <c r="M72" s="65"/>
      <c r="N72" s="82">
        <v>0</v>
      </c>
      <c r="O72" s="66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</row>
    <row r="73" spans="1:40" s="67" customFormat="1" x14ac:dyDescent="0.2">
      <c r="A73" s="70" t="s">
        <v>159</v>
      </c>
      <c r="B73" s="69" t="s">
        <v>76</v>
      </c>
      <c r="C73" s="70" t="s">
        <v>19</v>
      </c>
      <c r="D73" s="71" t="s">
        <v>77</v>
      </c>
      <c r="E73" s="72" t="s">
        <v>36</v>
      </c>
      <c r="F73" s="73">
        <v>4</v>
      </c>
      <c r="G73" s="74">
        <v>19.68</v>
      </c>
      <c r="H73" s="74">
        <v>113.46</v>
      </c>
      <c r="I73" s="74">
        <v>133.13999999999999</v>
      </c>
      <c r="J73" s="94">
        <v>78.72</v>
      </c>
      <c r="K73" s="74">
        <v>453.84</v>
      </c>
      <c r="L73" s="75">
        <v>532.55999999999995</v>
      </c>
      <c r="M73" s="65"/>
      <c r="N73" s="82">
        <v>0</v>
      </c>
      <c r="O73" s="66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</row>
    <row r="74" spans="1:40" s="67" customFormat="1" ht="33.75" x14ac:dyDescent="0.2">
      <c r="A74" s="70" t="s">
        <v>202</v>
      </c>
      <c r="B74" s="69" t="s">
        <v>78</v>
      </c>
      <c r="C74" s="70" t="s">
        <v>27</v>
      </c>
      <c r="D74" s="71" t="s">
        <v>79</v>
      </c>
      <c r="E74" s="72" t="s">
        <v>36</v>
      </c>
      <c r="F74" s="73">
        <v>2</v>
      </c>
      <c r="G74" s="74">
        <v>54.05</v>
      </c>
      <c r="H74" s="74">
        <v>1481.89</v>
      </c>
      <c r="I74" s="74">
        <v>1535.94</v>
      </c>
      <c r="J74" s="94">
        <v>108.1</v>
      </c>
      <c r="K74" s="74">
        <v>2963.78</v>
      </c>
      <c r="L74" s="75">
        <v>3071.88</v>
      </c>
      <c r="M74" s="65"/>
      <c r="N74" s="82">
        <v>0</v>
      </c>
      <c r="O74" s="66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</row>
    <row r="75" spans="1:40" s="67" customFormat="1" x14ac:dyDescent="0.2">
      <c r="A75" s="70" t="s">
        <v>203</v>
      </c>
      <c r="B75" s="69" t="s">
        <v>80</v>
      </c>
      <c r="C75" s="70" t="s">
        <v>27</v>
      </c>
      <c r="D75" s="71" t="s">
        <v>81</v>
      </c>
      <c r="E75" s="72" t="s">
        <v>29</v>
      </c>
      <c r="F75" s="73">
        <v>3.21</v>
      </c>
      <c r="G75" s="74">
        <v>54.7</v>
      </c>
      <c r="H75" s="74">
        <v>312.37</v>
      </c>
      <c r="I75" s="74">
        <v>367.07</v>
      </c>
      <c r="J75" s="94">
        <v>175.58700000000002</v>
      </c>
      <c r="K75" s="74">
        <v>1002.7077</v>
      </c>
      <c r="L75" s="75">
        <v>1178.2947000000001</v>
      </c>
      <c r="M75" s="65"/>
      <c r="N75" s="82">
        <v>0</v>
      </c>
      <c r="O75" s="66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</row>
    <row r="76" spans="1:40" s="67" customFormat="1" ht="22.5" x14ac:dyDescent="0.2">
      <c r="A76" s="70" t="s">
        <v>209</v>
      </c>
      <c r="B76" s="69" t="s">
        <v>82</v>
      </c>
      <c r="C76" s="70" t="s">
        <v>27</v>
      </c>
      <c r="D76" s="71" t="s">
        <v>83</v>
      </c>
      <c r="E76" s="72" t="s">
        <v>36</v>
      </c>
      <c r="F76" s="73">
        <v>4</v>
      </c>
      <c r="G76" s="74">
        <v>34.28</v>
      </c>
      <c r="H76" s="74">
        <v>225.37</v>
      </c>
      <c r="I76" s="74">
        <v>259.64999999999998</v>
      </c>
      <c r="J76" s="94">
        <v>137.12</v>
      </c>
      <c r="K76" s="74">
        <v>901.48</v>
      </c>
      <c r="L76" s="75">
        <v>1038.5999999999999</v>
      </c>
      <c r="M76" s="65"/>
      <c r="N76" s="82">
        <v>0</v>
      </c>
      <c r="O76" s="66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</row>
    <row r="77" spans="1:40" s="67" customFormat="1" ht="22.5" x14ac:dyDescent="0.2">
      <c r="A77" s="70" t="s">
        <v>218</v>
      </c>
      <c r="B77" s="107" t="s">
        <v>196</v>
      </c>
      <c r="C77" s="107" t="s">
        <v>27</v>
      </c>
      <c r="D77" s="108" t="s">
        <v>197</v>
      </c>
      <c r="E77" s="72" t="s">
        <v>36</v>
      </c>
      <c r="F77" s="73">
        <v>1</v>
      </c>
      <c r="G77" s="74">
        <v>21.72</v>
      </c>
      <c r="H77" s="74">
        <v>18.66</v>
      </c>
      <c r="I77" s="74">
        <v>40.379999999999995</v>
      </c>
      <c r="J77" s="94">
        <v>21.72</v>
      </c>
      <c r="K77" s="74">
        <v>18.66</v>
      </c>
      <c r="L77" s="75">
        <v>40.379999999999995</v>
      </c>
      <c r="M77" s="65"/>
      <c r="N77" s="82">
        <v>0</v>
      </c>
      <c r="O77" s="66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</row>
    <row r="78" spans="1:40" s="67" customFormat="1" ht="22.5" x14ac:dyDescent="0.2">
      <c r="A78" s="70" t="s">
        <v>234</v>
      </c>
      <c r="B78" s="107" t="s">
        <v>198</v>
      </c>
      <c r="C78" s="107" t="s">
        <v>27</v>
      </c>
      <c r="D78" s="108" t="s">
        <v>199</v>
      </c>
      <c r="E78" s="72" t="s">
        <v>36</v>
      </c>
      <c r="F78" s="73">
        <v>2</v>
      </c>
      <c r="G78" s="74">
        <v>36.46</v>
      </c>
      <c r="H78" s="74">
        <v>28.47</v>
      </c>
      <c r="I78" s="74">
        <v>64.930000000000007</v>
      </c>
      <c r="J78" s="94">
        <v>72.92</v>
      </c>
      <c r="K78" s="74">
        <v>56.94</v>
      </c>
      <c r="L78" s="75">
        <v>129.86000000000001</v>
      </c>
      <c r="M78" s="65"/>
      <c r="N78" s="82">
        <v>0</v>
      </c>
      <c r="O78" s="66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</row>
    <row r="79" spans="1:40" s="67" customFormat="1" x14ac:dyDescent="0.2">
      <c r="A79" s="70" t="s">
        <v>235</v>
      </c>
      <c r="B79" s="107" t="s">
        <v>243</v>
      </c>
      <c r="C79" s="107" t="s">
        <v>162</v>
      </c>
      <c r="D79" s="108" t="s">
        <v>244</v>
      </c>
      <c r="E79" s="72" t="s">
        <v>36</v>
      </c>
      <c r="F79" s="73">
        <v>1</v>
      </c>
      <c r="G79" s="74">
        <v>153.55000000000001</v>
      </c>
      <c r="H79" s="74">
        <v>125.3</v>
      </c>
      <c r="I79" s="74">
        <v>278.85000000000002</v>
      </c>
      <c r="J79" s="94">
        <v>153.55000000000001</v>
      </c>
      <c r="K79" s="74">
        <v>125.3</v>
      </c>
      <c r="L79" s="75">
        <v>278.85000000000002</v>
      </c>
      <c r="M79" s="65"/>
      <c r="N79" s="82">
        <v>0</v>
      </c>
      <c r="O79" s="66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</row>
    <row r="80" spans="1:40" ht="22.5" x14ac:dyDescent="0.2">
      <c r="A80" s="70" t="s">
        <v>236</v>
      </c>
      <c r="B80" s="107" t="s">
        <v>216</v>
      </c>
      <c r="C80" s="107" t="s">
        <v>162</v>
      </c>
      <c r="D80" s="110" t="s">
        <v>217</v>
      </c>
      <c r="E80" s="107" t="s">
        <v>36</v>
      </c>
      <c r="F80" s="107">
        <v>1</v>
      </c>
      <c r="G80" s="107">
        <v>135.5</v>
      </c>
      <c r="H80" s="109">
        <v>185.5</v>
      </c>
      <c r="I80" s="74">
        <v>321</v>
      </c>
      <c r="J80" s="94">
        <v>135.5</v>
      </c>
      <c r="K80" s="74">
        <v>185.5</v>
      </c>
      <c r="L80" s="75">
        <v>321</v>
      </c>
      <c r="N80" s="82">
        <v>0</v>
      </c>
      <c r="O80" s="64"/>
    </row>
    <row r="81" spans="1:40" s="67" customFormat="1" ht="45" x14ac:dyDescent="0.2">
      <c r="A81" s="70" t="s">
        <v>242</v>
      </c>
      <c r="B81" s="69" t="s">
        <v>227</v>
      </c>
      <c r="C81" s="70" t="s">
        <v>162</v>
      </c>
      <c r="D81" s="71" t="s">
        <v>228</v>
      </c>
      <c r="E81" s="72" t="s">
        <v>36</v>
      </c>
      <c r="F81" s="73">
        <v>1</v>
      </c>
      <c r="G81" s="74">
        <v>350</v>
      </c>
      <c r="H81" s="74">
        <v>850.35</v>
      </c>
      <c r="I81" s="74">
        <v>1200.3499999999999</v>
      </c>
      <c r="J81" s="94">
        <v>350</v>
      </c>
      <c r="K81" s="74">
        <v>850.35</v>
      </c>
      <c r="L81" s="75">
        <v>1200.3499999999999</v>
      </c>
      <c r="M81" s="65"/>
      <c r="N81" s="82">
        <v>0</v>
      </c>
      <c r="O81" s="66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</row>
    <row r="82" spans="1:40" ht="12" thickBot="1" x14ac:dyDescent="0.25">
      <c r="A82" s="81"/>
      <c r="B82" s="111"/>
      <c r="C82" s="112"/>
      <c r="D82" s="113"/>
      <c r="E82" s="114"/>
      <c r="F82" s="115"/>
      <c r="G82" s="116"/>
      <c r="H82" s="116"/>
      <c r="I82" s="116"/>
      <c r="J82" s="116"/>
      <c r="K82" s="116"/>
      <c r="L82" s="117"/>
      <c r="O82" s="64">
        <v>53747.551899999991</v>
      </c>
    </row>
    <row r="83" spans="1:40" ht="12" thickBot="1" x14ac:dyDescent="0.25">
      <c r="A83" s="79">
        <v>4</v>
      </c>
      <c r="B83" s="84"/>
      <c r="C83" s="84"/>
      <c r="D83" s="85" t="s">
        <v>141</v>
      </c>
      <c r="E83" s="84"/>
      <c r="F83" s="86"/>
      <c r="G83" s="84"/>
      <c r="H83" s="84"/>
      <c r="I83" s="84"/>
      <c r="J83" s="87">
        <v>10668.685550000002</v>
      </c>
      <c r="K83" s="87">
        <v>44679.426350000002</v>
      </c>
      <c r="L83" s="88">
        <v>55348.111899999989</v>
      </c>
    </row>
    <row r="84" spans="1:40" s="67" customFormat="1" ht="22.5" x14ac:dyDescent="0.2">
      <c r="A84" s="68" t="s">
        <v>114</v>
      </c>
      <c r="B84" s="89" t="s">
        <v>26</v>
      </c>
      <c r="C84" s="90" t="s">
        <v>27</v>
      </c>
      <c r="D84" s="91" t="s">
        <v>28</v>
      </c>
      <c r="E84" s="92" t="s">
        <v>29</v>
      </c>
      <c r="F84" s="93">
        <v>81.804999999999978</v>
      </c>
      <c r="G84" s="94">
        <v>15.5</v>
      </c>
      <c r="H84" s="94">
        <v>2.35</v>
      </c>
      <c r="I84" s="94">
        <v>17.850000000000001</v>
      </c>
      <c r="J84" s="94">
        <v>1267.9774999999997</v>
      </c>
      <c r="K84" s="94">
        <v>192.24174999999997</v>
      </c>
      <c r="L84" s="95">
        <v>1460.2192499999996</v>
      </c>
      <c r="M84" s="65"/>
      <c r="N84" s="83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</row>
    <row r="85" spans="1:40" s="67" customFormat="1" x14ac:dyDescent="0.2">
      <c r="A85" s="80" t="s">
        <v>115</v>
      </c>
      <c r="B85" s="69" t="s">
        <v>30</v>
      </c>
      <c r="C85" s="70" t="s">
        <v>19</v>
      </c>
      <c r="D85" s="71" t="s">
        <v>31</v>
      </c>
      <c r="E85" s="72" t="s">
        <v>29</v>
      </c>
      <c r="F85" s="73">
        <v>3.21</v>
      </c>
      <c r="G85" s="74">
        <v>95.8</v>
      </c>
      <c r="H85" s="74">
        <v>2.5499999999999998</v>
      </c>
      <c r="I85" s="74">
        <v>98.35</v>
      </c>
      <c r="J85" s="94">
        <v>307.51799999999997</v>
      </c>
      <c r="K85" s="74">
        <v>8.1854999999999993</v>
      </c>
      <c r="L85" s="75">
        <v>315.70349999999996</v>
      </c>
      <c r="M85" s="65"/>
      <c r="N85" s="83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</row>
    <row r="86" spans="1:40" s="67" customFormat="1" ht="27.75" customHeight="1" x14ac:dyDescent="0.2">
      <c r="A86" s="80" t="s">
        <v>116</v>
      </c>
      <c r="B86" s="69" t="s">
        <v>32</v>
      </c>
      <c r="C86" s="70" t="s">
        <v>27</v>
      </c>
      <c r="D86" s="71" t="s">
        <v>33</v>
      </c>
      <c r="E86" s="72" t="s">
        <v>29</v>
      </c>
      <c r="F86" s="73">
        <v>81.804999999999978</v>
      </c>
      <c r="G86" s="74">
        <v>31.13</v>
      </c>
      <c r="H86" s="74">
        <v>60.58</v>
      </c>
      <c r="I86" s="74">
        <v>91.71</v>
      </c>
      <c r="J86" s="94">
        <v>2546.5896499999994</v>
      </c>
      <c r="K86" s="74">
        <v>4955.7468999999983</v>
      </c>
      <c r="L86" s="75">
        <v>7502.3365499999982</v>
      </c>
      <c r="M86" s="65"/>
      <c r="N86" s="83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</row>
    <row r="87" spans="1:40" s="67" customFormat="1" x14ac:dyDescent="0.2">
      <c r="A87" s="80" t="s">
        <v>117</v>
      </c>
      <c r="B87" s="69" t="s">
        <v>34</v>
      </c>
      <c r="C87" s="70" t="s">
        <v>19</v>
      </c>
      <c r="D87" s="71" t="s">
        <v>35</v>
      </c>
      <c r="E87" s="72" t="s">
        <v>36</v>
      </c>
      <c r="F87" s="73">
        <v>6</v>
      </c>
      <c r="G87" s="74">
        <v>45.35</v>
      </c>
      <c r="H87" s="74">
        <v>2.35</v>
      </c>
      <c r="I87" s="74">
        <v>47.7</v>
      </c>
      <c r="J87" s="94">
        <v>272.10000000000002</v>
      </c>
      <c r="K87" s="74">
        <v>14.100000000000001</v>
      </c>
      <c r="L87" s="75">
        <v>286.20000000000005</v>
      </c>
      <c r="M87" s="65"/>
      <c r="N87" s="83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</row>
    <row r="88" spans="1:40" x14ac:dyDescent="0.2">
      <c r="A88" s="80" t="s">
        <v>118</v>
      </c>
      <c r="B88" s="69" t="s">
        <v>37</v>
      </c>
      <c r="C88" s="70" t="s">
        <v>19</v>
      </c>
      <c r="D88" s="71" t="s">
        <v>38</v>
      </c>
      <c r="E88" s="72" t="s">
        <v>29</v>
      </c>
      <c r="F88" s="73">
        <v>25.15</v>
      </c>
      <c r="G88" s="74">
        <v>6.82</v>
      </c>
      <c r="H88" s="74">
        <v>8.07</v>
      </c>
      <c r="I88" s="74">
        <v>14.89</v>
      </c>
      <c r="J88" s="94">
        <v>171.523</v>
      </c>
      <c r="K88" s="74">
        <v>202.9605</v>
      </c>
      <c r="L88" s="75">
        <v>374.48349999999999</v>
      </c>
      <c r="N88" s="83"/>
    </row>
    <row r="89" spans="1:40" ht="22.5" x14ac:dyDescent="0.2">
      <c r="A89" s="80" t="s">
        <v>119</v>
      </c>
      <c r="B89" s="69" t="s">
        <v>39</v>
      </c>
      <c r="C89" s="70" t="s">
        <v>27</v>
      </c>
      <c r="D89" s="71" t="s">
        <v>40</v>
      </c>
      <c r="E89" s="72" t="s">
        <v>21</v>
      </c>
      <c r="F89" s="73">
        <v>0.7</v>
      </c>
      <c r="G89" s="74">
        <v>81.48</v>
      </c>
      <c r="H89" s="74">
        <v>79.42</v>
      </c>
      <c r="I89" s="74">
        <v>160.9</v>
      </c>
      <c r="J89" s="94">
        <v>57.036000000000001</v>
      </c>
      <c r="K89" s="74">
        <v>55.594000000000001</v>
      </c>
      <c r="L89" s="75">
        <v>112.63</v>
      </c>
      <c r="N89" s="83"/>
    </row>
    <row r="90" spans="1:40" s="67" customFormat="1" ht="22.5" x14ac:dyDescent="0.2">
      <c r="A90" s="80" t="s">
        <v>120</v>
      </c>
      <c r="B90" s="69" t="s">
        <v>41</v>
      </c>
      <c r="C90" s="70" t="s">
        <v>27</v>
      </c>
      <c r="D90" s="71" t="s">
        <v>42</v>
      </c>
      <c r="E90" s="72" t="s">
        <v>29</v>
      </c>
      <c r="F90" s="73">
        <v>25.15</v>
      </c>
      <c r="G90" s="73">
        <v>17.239999999999998</v>
      </c>
      <c r="H90" s="73">
        <v>135.69</v>
      </c>
      <c r="I90" s="74">
        <v>152.93</v>
      </c>
      <c r="J90" s="94">
        <v>433.58599999999996</v>
      </c>
      <c r="K90" s="74">
        <v>3412.6034999999997</v>
      </c>
      <c r="L90" s="75">
        <v>3846.1894999999995</v>
      </c>
      <c r="M90" s="65"/>
      <c r="N90" s="83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</row>
    <row r="91" spans="1:40" x14ac:dyDescent="0.2">
      <c r="A91" s="80" t="s">
        <v>121</v>
      </c>
      <c r="B91" s="69" t="s">
        <v>43</v>
      </c>
      <c r="C91" s="70" t="s">
        <v>27</v>
      </c>
      <c r="D91" s="71" t="s">
        <v>44</v>
      </c>
      <c r="E91" s="72" t="s">
        <v>45</v>
      </c>
      <c r="F91" s="73">
        <v>1.8</v>
      </c>
      <c r="G91" s="74">
        <v>20.12</v>
      </c>
      <c r="H91" s="74">
        <v>117.7</v>
      </c>
      <c r="I91" s="74">
        <v>137.82</v>
      </c>
      <c r="J91" s="94">
        <v>36.216000000000001</v>
      </c>
      <c r="K91" s="74">
        <v>211.86</v>
      </c>
      <c r="L91" s="75">
        <v>248.07600000000002</v>
      </c>
      <c r="N91" s="83"/>
    </row>
    <row r="92" spans="1:40" ht="22.5" x14ac:dyDescent="0.2">
      <c r="A92" s="80" t="s">
        <v>122</v>
      </c>
      <c r="B92" s="69" t="s">
        <v>46</v>
      </c>
      <c r="C92" s="70" t="s">
        <v>27</v>
      </c>
      <c r="D92" s="71" t="s">
        <v>47</v>
      </c>
      <c r="E92" s="72" t="s">
        <v>29</v>
      </c>
      <c r="F92" s="73">
        <v>25.15</v>
      </c>
      <c r="G92" s="74">
        <v>2.86</v>
      </c>
      <c r="H92" s="74">
        <v>0.94</v>
      </c>
      <c r="I92" s="74">
        <v>3.8</v>
      </c>
      <c r="J92" s="94">
        <v>71.928999999999988</v>
      </c>
      <c r="K92" s="74">
        <v>23.640999999999998</v>
      </c>
      <c r="L92" s="75">
        <v>95.57</v>
      </c>
      <c r="N92" s="83"/>
    </row>
    <row r="93" spans="1:40" ht="22.5" x14ac:dyDescent="0.2">
      <c r="A93" s="80" t="s">
        <v>123</v>
      </c>
      <c r="B93" s="69" t="s">
        <v>48</v>
      </c>
      <c r="C93" s="70" t="s">
        <v>27</v>
      </c>
      <c r="D93" s="71" t="s">
        <v>49</v>
      </c>
      <c r="E93" s="72" t="s">
        <v>29</v>
      </c>
      <c r="F93" s="73">
        <v>25.15</v>
      </c>
      <c r="G93" s="74">
        <v>25.93</v>
      </c>
      <c r="H93" s="74">
        <v>80.36</v>
      </c>
      <c r="I93" s="74">
        <v>106.28999999999999</v>
      </c>
      <c r="J93" s="94">
        <v>652.1395</v>
      </c>
      <c r="K93" s="74">
        <v>2021.0539999999999</v>
      </c>
      <c r="L93" s="75">
        <v>2673.1934999999999</v>
      </c>
      <c r="N93" s="83"/>
    </row>
    <row r="94" spans="1:40" ht="22.5" x14ac:dyDescent="0.2">
      <c r="A94" s="80" t="s">
        <v>124</v>
      </c>
      <c r="B94" s="69" t="s">
        <v>50</v>
      </c>
      <c r="C94" s="70" t="s">
        <v>27</v>
      </c>
      <c r="D94" s="71" t="s">
        <v>51</v>
      </c>
      <c r="E94" s="72" t="s">
        <v>29</v>
      </c>
      <c r="F94" s="73">
        <v>25.15</v>
      </c>
      <c r="G94" s="74">
        <v>24.76</v>
      </c>
      <c r="H94" s="74">
        <v>15.6</v>
      </c>
      <c r="I94" s="74">
        <v>40.36</v>
      </c>
      <c r="J94" s="94">
        <v>622.71400000000006</v>
      </c>
      <c r="K94" s="74">
        <v>392.34</v>
      </c>
      <c r="L94" s="75">
        <v>1015.0540000000001</v>
      </c>
      <c r="N94" s="83"/>
    </row>
    <row r="95" spans="1:40" x14ac:dyDescent="0.2">
      <c r="A95" s="80" t="s">
        <v>125</v>
      </c>
      <c r="B95" s="69" t="s">
        <v>206</v>
      </c>
      <c r="C95" s="69" t="s">
        <v>27</v>
      </c>
      <c r="D95" s="106" t="s">
        <v>207</v>
      </c>
      <c r="E95" s="69" t="s">
        <v>29</v>
      </c>
      <c r="F95" s="73">
        <v>25.15</v>
      </c>
      <c r="G95" s="69">
        <v>3.08</v>
      </c>
      <c r="H95" s="69">
        <v>2.75</v>
      </c>
      <c r="I95" s="74">
        <v>5.83</v>
      </c>
      <c r="J95" s="94">
        <v>77.462000000000003</v>
      </c>
      <c r="K95" s="74">
        <v>69.162499999999994</v>
      </c>
      <c r="L95" s="75">
        <v>146.62450000000001</v>
      </c>
      <c r="N95" s="83"/>
    </row>
    <row r="96" spans="1:40" ht="22.5" x14ac:dyDescent="0.2">
      <c r="A96" s="80" t="s">
        <v>126</v>
      </c>
      <c r="B96" s="69" t="s">
        <v>52</v>
      </c>
      <c r="C96" s="70" t="s">
        <v>27</v>
      </c>
      <c r="D96" s="71" t="s">
        <v>53</v>
      </c>
      <c r="E96" s="72" t="s">
        <v>29</v>
      </c>
      <c r="F96" s="73">
        <v>25.15</v>
      </c>
      <c r="G96" s="74">
        <v>7.57</v>
      </c>
      <c r="H96" s="74">
        <v>12.51</v>
      </c>
      <c r="I96" s="74">
        <v>20.079999999999998</v>
      </c>
      <c r="J96" s="94">
        <v>190.38550000000001</v>
      </c>
      <c r="K96" s="74">
        <v>314.62649999999996</v>
      </c>
      <c r="L96" s="75">
        <v>505.01199999999994</v>
      </c>
      <c r="N96" s="83"/>
    </row>
    <row r="97" spans="1:40" s="67" customFormat="1" x14ac:dyDescent="0.2">
      <c r="A97" s="80" t="s">
        <v>127</v>
      </c>
      <c r="B97" s="69" t="s">
        <v>54</v>
      </c>
      <c r="C97" s="70" t="s">
        <v>19</v>
      </c>
      <c r="D97" s="71" t="s">
        <v>55</v>
      </c>
      <c r="E97" s="72" t="s">
        <v>36</v>
      </c>
      <c r="F97" s="73">
        <v>8</v>
      </c>
      <c r="G97" s="74">
        <v>45.74</v>
      </c>
      <c r="H97" s="74">
        <v>85.56</v>
      </c>
      <c r="I97" s="74">
        <v>131.30000000000001</v>
      </c>
      <c r="J97" s="94">
        <v>365.92</v>
      </c>
      <c r="K97" s="74">
        <v>684.48</v>
      </c>
      <c r="L97" s="75">
        <v>1050.4000000000001</v>
      </c>
      <c r="M97" s="65"/>
      <c r="N97" s="83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</row>
    <row r="98" spans="1:40" x14ac:dyDescent="0.2">
      <c r="A98" s="80" t="s">
        <v>128</v>
      </c>
      <c r="B98" s="69" t="s">
        <v>56</v>
      </c>
      <c r="C98" s="70" t="s">
        <v>57</v>
      </c>
      <c r="D98" s="71" t="s">
        <v>58</v>
      </c>
      <c r="E98" s="72" t="s">
        <v>29</v>
      </c>
      <c r="F98" s="73">
        <v>3.21</v>
      </c>
      <c r="G98" s="74">
        <v>39.979999999999997</v>
      </c>
      <c r="H98" s="74">
        <v>829.94</v>
      </c>
      <c r="I98" s="74">
        <v>869.92000000000007</v>
      </c>
      <c r="J98" s="94">
        <v>128.33579999999998</v>
      </c>
      <c r="K98" s="74">
        <v>2664.1074000000003</v>
      </c>
      <c r="L98" s="75">
        <v>2792.4432000000002</v>
      </c>
      <c r="N98" s="83"/>
    </row>
    <row r="99" spans="1:40" ht="33.75" x14ac:dyDescent="0.2">
      <c r="A99" s="80" t="s">
        <v>129</v>
      </c>
      <c r="B99" s="69" t="s">
        <v>59</v>
      </c>
      <c r="C99" s="70" t="s">
        <v>27</v>
      </c>
      <c r="D99" s="71" t="s">
        <v>60</v>
      </c>
      <c r="E99" s="72" t="s">
        <v>36</v>
      </c>
      <c r="F99" s="73">
        <v>4</v>
      </c>
      <c r="G99" s="74">
        <v>37.69</v>
      </c>
      <c r="H99" s="74">
        <v>615.76</v>
      </c>
      <c r="I99" s="74">
        <v>653.45000000000005</v>
      </c>
      <c r="J99" s="94">
        <v>150.76</v>
      </c>
      <c r="K99" s="74">
        <v>2463.04</v>
      </c>
      <c r="L99" s="75">
        <v>2613.8000000000002</v>
      </c>
      <c r="N99" s="83"/>
    </row>
    <row r="100" spans="1:40" ht="22.5" x14ac:dyDescent="0.2">
      <c r="A100" s="80" t="s">
        <v>130</v>
      </c>
      <c r="B100" s="69" t="s">
        <v>61</v>
      </c>
      <c r="C100" s="70" t="s">
        <v>27</v>
      </c>
      <c r="D100" s="71" t="s">
        <v>62</v>
      </c>
      <c r="E100" s="72" t="s">
        <v>36</v>
      </c>
      <c r="F100" s="73">
        <v>7</v>
      </c>
      <c r="G100" s="74">
        <v>27.86</v>
      </c>
      <c r="H100" s="74">
        <v>147.19</v>
      </c>
      <c r="I100" s="74">
        <v>175.05</v>
      </c>
      <c r="J100" s="94">
        <v>195.01999999999998</v>
      </c>
      <c r="K100" s="74">
        <v>1030.33</v>
      </c>
      <c r="L100" s="75">
        <v>1225.3499999999999</v>
      </c>
      <c r="N100" s="83"/>
    </row>
    <row r="101" spans="1:40" s="67" customFormat="1" ht="22.5" x14ac:dyDescent="0.2">
      <c r="A101" s="80" t="s">
        <v>131</v>
      </c>
      <c r="B101" s="69" t="s">
        <v>63</v>
      </c>
      <c r="C101" s="70" t="s">
        <v>19</v>
      </c>
      <c r="D101" s="71" t="s">
        <v>245</v>
      </c>
      <c r="E101" s="72" t="s">
        <v>36</v>
      </c>
      <c r="F101" s="73">
        <v>7</v>
      </c>
      <c r="G101" s="74">
        <v>16.68</v>
      </c>
      <c r="H101" s="74">
        <v>210.82</v>
      </c>
      <c r="I101" s="74">
        <v>227.5</v>
      </c>
      <c r="J101" s="94">
        <v>116.75999999999999</v>
      </c>
      <c r="K101" s="74">
        <v>1475.74</v>
      </c>
      <c r="L101" s="75">
        <v>1592.5</v>
      </c>
      <c r="M101" s="65"/>
      <c r="N101" s="83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</row>
    <row r="102" spans="1:40" s="78" customFormat="1" ht="22.5" x14ac:dyDescent="0.2">
      <c r="A102" s="80" t="s">
        <v>132</v>
      </c>
      <c r="B102" s="69" t="s">
        <v>230</v>
      </c>
      <c r="C102" s="69" t="s">
        <v>27</v>
      </c>
      <c r="D102" s="106" t="s">
        <v>231</v>
      </c>
      <c r="E102" s="69" t="s">
        <v>36</v>
      </c>
      <c r="F102" s="69">
        <v>4</v>
      </c>
      <c r="G102" s="69">
        <v>11.49</v>
      </c>
      <c r="H102" s="69">
        <v>130.87</v>
      </c>
      <c r="I102" s="74">
        <v>142.36000000000001</v>
      </c>
      <c r="J102" s="94">
        <v>45.96</v>
      </c>
      <c r="K102" s="74">
        <v>523.48</v>
      </c>
      <c r="L102" s="75">
        <v>569.44000000000005</v>
      </c>
      <c r="M102" s="76"/>
      <c r="N102" s="83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76"/>
    </row>
    <row r="103" spans="1:40" s="78" customFormat="1" ht="22.5" x14ac:dyDescent="0.2">
      <c r="A103" s="80" t="s">
        <v>133</v>
      </c>
      <c r="B103" s="69" t="s">
        <v>232</v>
      </c>
      <c r="C103" s="69" t="s">
        <v>27</v>
      </c>
      <c r="D103" s="106" t="s">
        <v>233</v>
      </c>
      <c r="E103" s="69" t="s">
        <v>36</v>
      </c>
      <c r="F103" s="69">
        <v>2</v>
      </c>
      <c r="G103" s="69">
        <v>8.58</v>
      </c>
      <c r="H103" s="69">
        <v>34.85</v>
      </c>
      <c r="I103" s="74">
        <v>43.43</v>
      </c>
      <c r="J103" s="94">
        <v>17.16</v>
      </c>
      <c r="K103" s="74">
        <v>69.7</v>
      </c>
      <c r="L103" s="75">
        <v>86.86</v>
      </c>
      <c r="M103" s="76"/>
      <c r="N103" s="83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N103" s="76"/>
    </row>
    <row r="104" spans="1:40" s="67" customFormat="1" ht="22.5" x14ac:dyDescent="0.2">
      <c r="A104" s="80" t="s">
        <v>134</v>
      </c>
      <c r="B104" s="69" t="s">
        <v>64</v>
      </c>
      <c r="C104" s="70" t="s">
        <v>27</v>
      </c>
      <c r="D104" s="71" t="s">
        <v>65</v>
      </c>
      <c r="E104" s="72" t="s">
        <v>36</v>
      </c>
      <c r="F104" s="73">
        <v>7</v>
      </c>
      <c r="G104" s="74">
        <v>9.8699999999999992</v>
      </c>
      <c r="H104" s="74">
        <v>235.55</v>
      </c>
      <c r="I104" s="74">
        <v>245.42000000000002</v>
      </c>
      <c r="J104" s="94">
        <v>69.089999999999989</v>
      </c>
      <c r="K104" s="74">
        <v>1648.8500000000001</v>
      </c>
      <c r="L104" s="75">
        <v>1717.94</v>
      </c>
      <c r="M104" s="65"/>
      <c r="N104" s="83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</row>
    <row r="105" spans="1:40" ht="22.5" x14ac:dyDescent="0.2">
      <c r="A105" s="80" t="s">
        <v>135</v>
      </c>
      <c r="B105" s="69" t="s">
        <v>66</v>
      </c>
      <c r="C105" s="70" t="s">
        <v>27</v>
      </c>
      <c r="D105" s="71" t="s">
        <v>67</v>
      </c>
      <c r="E105" s="72" t="s">
        <v>36</v>
      </c>
      <c r="F105" s="73">
        <v>4</v>
      </c>
      <c r="G105" s="74">
        <v>5.5</v>
      </c>
      <c r="H105" s="74">
        <v>76.400000000000006</v>
      </c>
      <c r="I105" s="74">
        <v>81.900000000000006</v>
      </c>
      <c r="J105" s="94">
        <v>22</v>
      </c>
      <c r="K105" s="74">
        <v>305.60000000000002</v>
      </c>
      <c r="L105" s="75">
        <v>327.60000000000002</v>
      </c>
      <c r="N105" s="83"/>
    </row>
    <row r="106" spans="1:40" s="67" customFormat="1" ht="33.75" x14ac:dyDescent="0.2">
      <c r="A106" s="80" t="s">
        <v>136</v>
      </c>
      <c r="B106" s="69" t="s">
        <v>68</v>
      </c>
      <c r="C106" s="70" t="s">
        <v>27</v>
      </c>
      <c r="D106" s="71" t="s">
        <v>69</v>
      </c>
      <c r="E106" s="72" t="s">
        <v>29</v>
      </c>
      <c r="F106" s="73">
        <v>9.59</v>
      </c>
      <c r="G106" s="73">
        <v>111.5</v>
      </c>
      <c r="H106" s="73">
        <v>960.01</v>
      </c>
      <c r="I106" s="74">
        <v>1071.51</v>
      </c>
      <c r="J106" s="94">
        <v>1069.2850000000001</v>
      </c>
      <c r="K106" s="74">
        <v>9206.4958999999999</v>
      </c>
      <c r="L106" s="75">
        <v>10275.7809</v>
      </c>
      <c r="M106" s="65"/>
      <c r="N106" s="83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</row>
    <row r="107" spans="1:40" s="67" customFormat="1" ht="22.5" x14ac:dyDescent="0.2">
      <c r="A107" s="80" t="s">
        <v>137</v>
      </c>
      <c r="B107" s="69" t="s">
        <v>70</v>
      </c>
      <c r="C107" s="70" t="s">
        <v>27</v>
      </c>
      <c r="D107" s="71" t="s">
        <v>71</v>
      </c>
      <c r="E107" s="72" t="s">
        <v>29</v>
      </c>
      <c r="F107" s="73">
        <v>5.76</v>
      </c>
      <c r="G107" s="73">
        <v>34.159999999999997</v>
      </c>
      <c r="H107" s="73">
        <v>793.42</v>
      </c>
      <c r="I107" s="74">
        <v>827.57999999999993</v>
      </c>
      <c r="J107" s="94">
        <v>196.76159999999999</v>
      </c>
      <c r="K107" s="74">
        <v>4570.0991999999997</v>
      </c>
      <c r="L107" s="75">
        <v>4766.8607999999995</v>
      </c>
      <c r="M107" s="65"/>
      <c r="N107" s="83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</row>
    <row r="108" spans="1:40" ht="22.5" x14ac:dyDescent="0.2">
      <c r="A108" s="80" t="s">
        <v>138</v>
      </c>
      <c r="B108" s="69" t="s">
        <v>72</v>
      </c>
      <c r="C108" s="70" t="s">
        <v>27</v>
      </c>
      <c r="D108" s="71" t="s">
        <v>73</v>
      </c>
      <c r="E108" s="72" t="s">
        <v>36</v>
      </c>
      <c r="F108" s="73">
        <v>2</v>
      </c>
      <c r="G108" s="74">
        <v>11.42</v>
      </c>
      <c r="H108" s="74">
        <v>59.12</v>
      </c>
      <c r="I108" s="74">
        <v>70.539999999999992</v>
      </c>
      <c r="J108" s="94">
        <v>22.84</v>
      </c>
      <c r="K108" s="74">
        <v>118.24</v>
      </c>
      <c r="L108" s="75">
        <v>141.07999999999998</v>
      </c>
      <c r="N108" s="83"/>
    </row>
    <row r="109" spans="1:40" s="67" customFormat="1" x14ac:dyDescent="0.2">
      <c r="A109" s="80" t="s">
        <v>139</v>
      </c>
      <c r="B109" s="69" t="s">
        <v>74</v>
      </c>
      <c r="C109" s="70" t="s">
        <v>19</v>
      </c>
      <c r="D109" s="71" t="s">
        <v>75</v>
      </c>
      <c r="E109" s="72" t="s">
        <v>36</v>
      </c>
      <c r="F109" s="73">
        <v>2</v>
      </c>
      <c r="G109" s="74">
        <v>15.81</v>
      </c>
      <c r="H109" s="74">
        <v>230.83</v>
      </c>
      <c r="I109" s="74">
        <v>246.64000000000001</v>
      </c>
      <c r="J109" s="94">
        <v>31.62</v>
      </c>
      <c r="K109" s="74">
        <v>461.66</v>
      </c>
      <c r="L109" s="75">
        <v>493.28000000000003</v>
      </c>
      <c r="M109" s="65"/>
      <c r="N109" s="83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</row>
    <row r="110" spans="1:40" s="67" customFormat="1" x14ac:dyDescent="0.2">
      <c r="A110" s="80" t="s">
        <v>140</v>
      </c>
      <c r="B110" s="69" t="s">
        <v>76</v>
      </c>
      <c r="C110" s="70" t="s">
        <v>19</v>
      </c>
      <c r="D110" s="71" t="s">
        <v>77</v>
      </c>
      <c r="E110" s="72" t="s">
        <v>36</v>
      </c>
      <c r="F110" s="73">
        <v>4</v>
      </c>
      <c r="G110" s="74">
        <v>19.68</v>
      </c>
      <c r="H110" s="74">
        <v>113.46</v>
      </c>
      <c r="I110" s="74">
        <v>133.13999999999999</v>
      </c>
      <c r="J110" s="94">
        <v>78.72</v>
      </c>
      <c r="K110" s="74">
        <v>453.84</v>
      </c>
      <c r="L110" s="75">
        <v>532.55999999999995</v>
      </c>
      <c r="M110" s="65"/>
      <c r="N110" s="83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</row>
    <row r="111" spans="1:40" s="67" customFormat="1" ht="33.75" x14ac:dyDescent="0.2">
      <c r="A111" s="80" t="s">
        <v>158</v>
      </c>
      <c r="B111" s="69" t="s">
        <v>78</v>
      </c>
      <c r="C111" s="70" t="s">
        <v>27</v>
      </c>
      <c r="D111" s="71" t="s">
        <v>79</v>
      </c>
      <c r="E111" s="72" t="s">
        <v>36</v>
      </c>
      <c r="F111" s="73">
        <v>2</v>
      </c>
      <c r="G111" s="74">
        <v>54.05</v>
      </c>
      <c r="H111" s="74">
        <v>1481.89</v>
      </c>
      <c r="I111" s="74">
        <v>1535.94</v>
      </c>
      <c r="J111" s="94">
        <v>108.1</v>
      </c>
      <c r="K111" s="74">
        <v>2963.78</v>
      </c>
      <c r="L111" s="75">
        <v>3071.88</v>
      </c>
      <c r="M111" s="65"/>
      <c r="N111" s="83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N111" s="65"/>
    </row>
    <row r="112" spans="1:40" s="67" customFormat="1" x14ac:dyDescent="0.2">
      <c r="A112" s="80" t="s">
        <v>191</v>
      </c>
      <c r="B112" s="69" t="s">
        <v>80</v>
      </c>
      <c r="C112" s="70" t="s">
        <v>27</v>
      </c>
      <c r="D112" s="71" t="s">
        <v>81</v>
      </c>
      <c r="E112" s="72" t="s">
        <v>29</v>
      </c>
      <c r="F112" s="73">
        <v>3.21</v>
      </c>
      <c r="G112" s="74">
        <v>54.7</v>
      </c>
      <c r="H112" s="74">
        <v>312.37</v>
      </c>
      <c r="I112" s="74">
        <v>367.07</v>
      </c>
      <c r="J112" s="94">
        <v>175.58700000000002</v>
      </c>
      <c r="K112" s="74">
        <v>1002.7077</v>
      </c>
      <c r="L112" s="75">
        <v>1178.2947000000001</v>
      </c>
      <c r="M112" s="65"/>
      <c r="N112" s="83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</row>
    <row r="113" spans="1:40" s="67" customFormat="1" ht="22.5" x14ac:dyDescent="0.2">
      <c r="A113" s="80" t="s">
        <v>204</v>
      </c>
      <c r="B113" s="69" t="s">
        <v>82</v>
      </c>
      <c r="C113" s="70" t="s">
        <v>27</v>
      </c>
      <c r="D113" s="71" t="s">
        <v>83</v>
      </c>
      <c r="E113" s="72" t="s">
        <v>36</v>
      </c>
      <c r="F113" s="73">
        <v>4</v>
      </c>
      <c r="G113" s="74">
        <v>34.28</v>
      </c>
      <c r="H113" s="74">
        <v>225.37</v>
      </c>
      <c r="I113" s="74">
        <v>259.64999999999998</v>
      </c>
      <c r="J113" s="94">
        <v>137.12</v>
      </c>
      <c r="K113" s="74">
        <v>901.48</v>
      </c>
      <c r="L113" s="75">
        <v>1038.5999999999999</v>
      </c>
      <c r="M113" s="65"/>
      <c r="N113" s="83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5"/>
      <c r="AK113" s="65"/>
      <c r="AL113" s="65"/>
      <c r="AM113" s="65"/>
      <c r="AN113" s="65"/>
    </row>
    <row r="114" spans="1:40" s="67" customFormat="1" ht="22.5" x14ac:dyDescent="0.2">
      <c r="A114" s="80" t="s">
        <v>205</v>
      </c>
      <c r="B114" s="107" t="s">
        <v>196</v>
      </c>
      <c r="C114" s="107" t="s">
        <v>27</v>
      </c>
      <c r="D114" s="108" t="s">
        <v>197</v>
      </c>
      <c r="E114" s="72" t="s">
        <v>200</v>
      </c>
      <c r="F114" s="73">
        <v>1</v>
      </c>
      <c r="G114" s="74">
        <v>21.72</v>
      </c>
      <c r="H114" s="74">
        <v>18.66</v>
      </c>
      <c r="I114" s="74">
        <v>40.379999999999995</v>
      </c>
      <c r="J114" s="94">
        <v>21.72</v>
      </c>
      <c r="K114" s="74">
        <v>18.66</v>
      </c>
      <c r="L114" s="75">
        <v>40.379999999999995</v>
      </c>
      <c r="M114" s="65"/>
      <c r="N114" s="83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AB114" s="65"/>
      <c r="AC114" s="65"/>
      <c r="AD114" s="65"/>
      <c r="AE114" s="65"/>
      <c r="AF114" s="65"/>
      <c r="AG114" s="65"/>
      <c r="AH114" s="65"/>
      <c r="AI114" s="65"/>
      <c r="AJ114" s="65"/>
      <c r="AK114" s="65"/>
      <c r="AL114" s="65"/>
      <c r="AM114" s="65"/>
      <c r="AN114" s="65"/>
    </row>
    <row r="115" spans="1:40" s="67" customFormat="1" ht="22.5" x14ac:dyDescent="0.2">
      <c r="A115" s="80" t="s">
        <v>210</v>
      </c>
      <c r="B115" s="107" t="s">
        <v>198</v>
      </c>
      <c r="C115" s="107" t="s">
        <v>27</v>
      </c>
      <c r="D115" s="108" t="s">
        <v>199</v>
      </c>
      <c r="E115" s="72" t="s">
        <v>200</v>
      </c>
      <c r="F115" s="73">
        <v>2</v>
      </c>
      <c r="G115" s="74">
        <v>36.46</v>
      </c>
      <c r="H115" s="74">
        <v>28.47</v>
      </c>
      <c r="I115" s="74">
        <v>64.930000000000007</v>
      </c>
      <c r="J115" s="94">
        <v>72.92</v>
      </c>
      <c r="K115" s="74">
        <v>56.94</v>
      </c>
      <c r="L115" s="75">
        <v>129.86000000000001</v>
      </c>
      <c r="M115" s="65"/>
      <c r="N115" s="83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AB115" s="65"/>
      <c r="AC115" s="65"/>
      <c r="AD115" s="65"/>
      <c r="AE115" s="65"/>
      <c r="AF115" s="65"/>
      <c r="AG115" s="65"/>
      <c r="AH115" s="65"/>
      <c r="AI115" s="65"/>
      <c r="AJ115" s="65"/>
      <c r="AK115" s="65"/>
      <c r="AL115" s="65"/>
      <c r="AM115" s="65"/>
      <c r="AN115" s="65"/>
    </row>
    <row r="116" spans="1:40" ht="22.5" x14ac:dyDescent="0.2">
      <c r="A116" s="80" t="s">
        <v>219</v>
      </c>
      <c r="B116" s="107" t="s">
        <v>216</v>
      </c>
      <c r="C116" s="107" t="s">
        <v>162</v>
      </c>
      <c r="D116" s="110" t="s">
        <v>217</v>
      </c>
      <c r="E116" s="107" t="s">
        <v>36</v>
      </c>
      <c r="F116" s="107">
        <v>1</v>
      </c>
      <c r="G116" s="107">
        <v>135.5</v>
      </c>
      <c r="H116" s="107">
        <v>185.5</v>
      </c>
      <c r="I116" s="74">
        <v>321</v>
      </c>
      <c r="J116" s="94">
        <v>135.5</v>
      </c>
      <c r="K116" s="74">
        <v>185.5</v>
      </c>
      <c r="L116" s="75">
        <v>321</v>
      </c>
      <c r="N116" s="83"/>
    </row>
    <row r="117" spans="1:40" s="67" customFormat="1" ht="45" x14ac:dyDescent="0.2">
      <c r="A117" s="80" t="s">
        <v>239</v>
      </c>
      <c r="B117" s="69" t="s">
        <v>160</v>
      </c>
      <c r="C117" s="70" t="s">
        <v>162</v>
      </c>
      <c r="D117" s="71" t="s">
        <v>228</v>
      </c>
      <c r="E117" s="72" t="s">
        <v>36</v>
      </c>
      <c r="F117" s="73">
        <v>1</v>
      </c>
      <c r="G117" s="74">
        <v>350</v>
      </c>
      <c r="H117" s="74">
        <v>850.35</v>
      </c>
      <c r="I117" s="74">
        <v>1200.3499999999999</v>
      </c>
      <c r="J117" s="94">
        <v>350</v>
      </c>
      <c r="K117" s="74">
        <v>850.35</v>
      </c>
      <c r="L117" s="75">
        <v>1200.3499999999999</v>
      </c>
      <c r="M117" s="65"/>
      <c r="N117" s="83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AB117" s="65"/>
      <c r="AC117" s="65"/>
      <c r="AD117" s="65"/>
      <c r="AE117" s="65"/>
      <c r="AF117" s="65"/>
      <c r="AG117" s="65"/>
      <c r="AH117" s="65"/>
      <c r="AI117" s="65"/>
      <c r="AJ117" s="65"/>
      <c r="AK117" s="65"/>
      <c r="AL117" s="65"/>
      <c r="AM117" s="65"/>
      <c r="AN117" s="65"/>
    </row>
    <row r="118" spans="1:40" ht="33.75" x14ac:dyDescent="0.2">
      <c r="A118" s="80" t="s">
        <v>240</v>
      </c>
      <c r="B118" s="69" t="s">
        <v>161</v>
      </c>
      <c r="C118" s="70" t="s">
        <v>162</v>
      </c>
      <c r="D118" s="71" t="s">
        <v>195</v>
      </c>
      <c r="E118" s="72" t="s">
        <v>36</v>
      </c>
      <c r="F118" s="73">
        <v>1</v>
      </c>
      <c r="G118" s="74">
        <v>450.33</v>
      </c>
      <c r="H118" s="74">
        <v>1150.23</v>
      </c>
      <c r="I118" s="74">
        <v>1600.56</v>
      </c>
      <c r="J118" s="94">
        <v>450.33</v>
      </c>
      <c r="K118" s="74">
        <v>1150.23</v>
      </c>
      <c r="L118" s="75">
        <v>1600.56</v>
      </c>
      <c r="N118" s="83"/>
    </row>
    <row r="119" spans="1:40" ht="12" thickBot="1" x14ac:dyDescent="0.25">
      <c r="A119" s="60"/>
      <c r="L119" s="6"/>
    </row>
    <row r="120" spans="1:40" ht="23.25" customHeight="1" thickBot="1" x14ac:dyDescent="0.25">
      <c r="A120" s="123" t="s">
        <v>142</v>
      </c>
      <c r="B120" s="124"/>
      <c r="C120" s="124"/>
      <c r="D120" s="124"/>
      <c r="E120" s="124"/>
      <c r="F120" s="124"/>
      <c r="G120" s="124"/>
      <c r="H120" s="124"/>
      <c r="I120" s="124"/>
      <c r="J120" s="10">
        <v>32899.636250000003</v>
      </c>
      <c r="K120" s="10">
        <v>131618.69284999999</v>
      </c>
      <c r="L120" s="11">
        <v>164518.32909999997</v>
      </c>
      <c r="O120" s="118"/>
    </row>
    <row r="121" spans="1:40" s="8" customFormat="1" x14ac:dyDescent="0.2">
      <c r="A121" s="61"/>
      <c r="B121" s="14"/>
      <c r="C121" s="14"/>
      <c r="D121" s="15"/>
      <c r="E121" s="15"/>
      <c r="F121" s="54"/>
      <c r="G121" s="15"/>
      <c r="H121" s="15"/>
      <c r="I121" s="15"/>
      <c r="J121" s="15"/>
      <c r="K121" s="15"/>
      <c r="L121" s="16"/>
      <c r="N121" s="9"/>
    </row>
    <row r="122" spans="1:40" s="8" customFormat="1" x14ac:dyDescent="0.2">
      <c r="A122" s="62"/>
      <c r="B122" s="17"/>
      <c r="C122" s="17"/>
      <c r="D122" s="18"/>
      <c r="E122" s="18"/>
      <c r="F122" s="55"/>
      <c r="G122" s="18"/>
      <c r="H122" s="18"/>
      <c r="I122" s="18"/>
      <c r="J122" s="18"/>
      <c r="K122" s="18"/>
      <c r="L122" s="19"/>
      <c r="N122" s="9"/>
    </row>
    <row r="123" spans="1:40" s="8" customFormat="1" x14ac:dyDescent="0.2">
      <c r="A123" s="62"/>
      <c r="B123" s="17"/>
      <c r="C123" s="17"/>
      <c r="D123" s="18"/>
      <c r="E123" s="18"/>
      <c r="F123" s="55"/>
      <c r="G123" s="18"/>
      <c r="H123" s="18"/>
      <c r="I123" s="18"/>
      <c r="J123" s="18"/>
      <c r="K123" s="18"/>
      <c r="L123" s="19"/>
      <c r="N123" s="9"/>
    </row>
    <row r="124" spans="1:40" s="8" customFormat="1" x14ac:dyDescent="0.2">
      <c r="A124" s="62"/>
      <c r="B124" s="17"/>
      <c r="C124" s="17"/>
      <c r="D124" s="18"/>
      <c r="E124" s="18"/>
      <c r="F124" s="55"/>
      <c r="G124" s="18"/>
      <c r="H124" s="18"/>
      <c r="I124" s="18"/>
      <c r="J124" s="18"/>
      <c r="K124" s="18"/>
      <c r="L124" s="19"/>
      <c r="N124" s="9"/>
    </row>
    <row r="125" spans="1:40" s="8" customFormat="1" x14ac:dyDescent="0.2">
      <c r="A125" s="62"/>
      <c r="B125" s="17"/>
      <c r="C125" s="17"/>
      <c r="D125" s="18"/>
      <c r="E125" s="18"/>
      <c r="F125" s="55"/>
      <c r="G125" s="18"/>
      <c r="H125" s="18"/>
      <c r="I125" s="18"/>
      <c r="J125" s="18"/>
      <c r="K125" s="18"/>
      <c r="L125" s="19"/>
      <c r="N125" s="9"/>
    </row>
    <row r="126" spans="1:40" s="8" customFormat="1" x14ac:dyDescent="0.2">
      <c r="A126" s="62"/>
      <c r="B126" s="17"/>
      <c r="C126" s="17"/>
      <c r="D126" s="18"/>
      <c r="E126" s="18"/>
      <c r="F126" s="55"/>
      <c r="G126" s="18"/>
      <c r="H126" s="18"/>
      <c r="I126" s="18"/>
      <c r="J126" s="18"/>
      <c r="K126" s="18"/>
      <c r="L126" s="19"/>
      <c r="N126" s="9"/>
    </row>
    <row r="127" spans="1:40" s="8" customFormat="1" x14ac:dyDescent="0.2">
      <c r="A127" s="62"/>
      <c r="B127" s="17"/>
      <c r="C127" s="17"/>
      <c r="D127" s="18"/>
      <c r="E127" s="18"/>
      <c r="F127" s="55"/>
      <c r="G127" s="18"/>
      <c r="H127" s="18"/>
      <c r="I127" s="18"/>
      <c r="J127" s="18"/>
      <c r="K127" s="18"/>
      <c r="L127" s="19"/>
      <c r="N127" s="9"/>
    </row>
    <row r="128" spans="1:40" s="8" customFormat="1" ht="12.75" x14ac:dyDescent="0.2">
      <c r="A128" s="62"/>
      <c r="B128" s="17"/>
      <c r="C128" s="51" t="s">
        <v>153</v>
      </c>
      <c r="D128" s="18"/>
      <c r="E128" s="18"/>
      <c r="F128" s="55"/>
      <c r="G128" s="18"/>
      <c r="H128" s="18"/>
      <c r="I128" s="52" t="s">
        <v>155</v>
      </c>
      <c r="J128" s="18"/>
      <c r="K128" s="18"/>
      <c r="L128" s="19"/>
      <c r="N128" s="9"/>
    </row>
    <row r="129" spans="1:14" s="8" customFormat="1" ht="12.75" x14ac:dyDescent="0.2">
      <c r="A129" s="62"/>
      <c r="B129" s="17"/>
      <c r="C129" s="51" t="s">
        <v>154</v>
      </c>
      <c r="D129" s="18"/>
      <c r="E129" s="18"/>
      <c r="F129" s="55"/>
      <c r="G129" s="18"/>
      <c r="H129" s="18"/>
      <c r="I129" s="52" t="s">
        <v>157</v>
      </c>
      <c r="J129" s="18"/>
      <c r="K129" s="18"/>
      <c r="L129" s="19"/>
      <c r="N129" s="9"/>
    </row>
    <row r="130" spans="1:14" s="8" customFormat="1" ht="12.75" x14ac:dyDescent="0.2">
      <c r="A130" s="62"/>
      <c r="B130" s="17"/>
      <c r="C130" s="17"/>
      <c r="D130" s="18"/>
      <c r="E130" s="18"/>
      <c r="F130" s="55"/>
      <c r="G130" s="18"/>
      <c r="H130" s="18"/>
      <c r="I130" s="52"/>
      <c r="J130" s="18"/>
      <c r="K130" s="18"/>
      <c r="L130" s="19"/>
      <c r="N130" s="9"/>
    </row>
    <row r="131" spans="1:14" s="8" customFormat="1" x14ac:dyDescent="0.2">
      <c r="A131" s="62"/>
      <c r="B131" s="17"/>
      <c r="C131" s="17"/>
      <c r="D131" s="18"/>
      <c r="E131" s="18"/>
      <c r="F131" s="55"/>
      <c r="G131" s="18"/>
      <c r="H131" s="18"/>
      <c r="I131" s="18"/>
      <c r="J131" s="18"/>
      <c r="K131" s="18"/>
      <c r="L131" s="19"/>
      <c r="N131" s="9"/>
    </row>
    <row r="132" spans="1:14" s="8" customFormat="1" x14ac:dyDescent="0.2">
      <c r="A132" s="62"/>
      <c r="B132" s="17"/>
      <c r="C132" s="17"/>
      <c r="D132" s="18"/>
      <c r="E132" s="18"/>
      <c r="F132" s="55"/>
      <c r="G132" s="18"/>
      <c r="H132" s="18"/>
      <c r="I132" s="18"/>
      <c r="J132" s="18"/>
      <c r="K132" s="18"/>
      <c r="L132" s="19"/>
      <c r="N132" s="9"/>
    </row>
    <row r="133" spans="1:14" s="8" customFormat="1" x14ac:dyDescent="0.2">
      <c r="A133" s="62"/>
      <c r="B133" s="17"/>
      <c r="C133" s="17"/>
      <c r="D133" s="18"/>
      <c r="E133" s="18"/>
      <c r="F133" s="55"/>
      <c r="G133" s="18"/>
      <c r="H133" s="18"/>
      <c r="I133" s="18"/>
      <c r="J133" s="18"/>
      <c r="K133" s="18"/>
      <c r="L133" s="19"/>
      <c r="N133" s="9"/>
    </row>
    <row r="134" spans="1:14" s="8" customFormat="1" x14ac:dyDescent="0.2">
      <c r="A134" s="62"/>
      <c r="B134" s="17"/>
      <c r="C134" s="17"/>
      <c r="D134" s="18"/>
      <c r="E134" s="18"/>
      <c r="F134" s="55"/>
      <c r="G134" s="18"/>
      <c r="H134" s="18"/>
      <c r="I134" s="18"/>
      <c r="J134" s="18"/>
      <c r="K134" s="18"/>
      <c r="L134" s="19"/>
      <c r="N134" s="9"/>
    </row>
    <row r="135" spans="1:14" s="8" customFormat="1" x14ac:dyDescent="0.2">
      <c r="A135" s="62"/>
      <c r="B135" s="17"/>
      <c r="C135" s="17"/>
      <c r="D135" s="18"/>
      <c r="E135" s="18"/>
      <c r="F135" s="55"/>
      <c r="G135" s="18"/>
      <c r="H135" s="18"/>
      <c r="I135" s="18"/>
      <c r="J135" s="18"/>
      <c r="K135" s="18"/>
      <c r="L135" s="19"/>
      <c r="N135" s="9"/>
    </row>
    <row r="136" spans="1:14" s="8" customFormat="1" ht="12" thickBot="1" x14ac:dyDescent="0.25">
      <c r="A136" s="63"/>
      <c r="B136" s="20"/>
      <c r="C136" s="20"/>
      <c r="D136" s="21"/>
      <c r="E136" s="21"/>
      <c r="F136" s="56"/>
      <c r="G136" s="21"/>
      <c r="H136" s="21"/>
      <c r="I136" s="21"/>
      <c r="J136" s="21"/>
      <c r="K136" s="21"/>
      <c r="L136" s="22"/>
      <c r="N136" s="9"/>
    </row>
    <row r="137" spans="1:14" s="8" customFormat="1" x14ac:dyDescent="0.2">
      <c r="A137" s="9"/>
      <c r="B137" s="9"/>
      <c r="C137" s="9"/>
      <c r="F137" s="57"/>
      <c r="N137" s="9"/>
    </row>
    <row r="138" spans="1:14" s="8" customFormat="1" x14ac:dyDescent="0.2">
      <c r="A138" s="9"/>
      <c r="B138" s="9"/>
      <c r="C138" s="9"/>
      <c r="F138" s="57"/>
      <c r="N138" s="9"/>
    </row>
    <row r="139" spans="1:14" s="8" customFormat="1" x14ac:dyDescent="0.2">
      <c r="A139" s="9"/>
      <c r="B139" s="9"/>
      <c r="C139" s="9"/>
      <c r="F139" s="57"/>
      <c r="N139" s="9"/>
    </row>
    <row r="140" spans="1:14" s="8" customFormat="1" x14ac:dyDescent="0.2">
      <c r="A140" s="9"/>
      <c r="B140" s="9"/>
      <c r="C140" s="9"/>
      <c r="F140" s="57"/>
      <c r="N140" s="9"/>
    </row>
    <row r="141" spans="1:14" s="8" customFormat="1" x14ac:dyDescent="0.2">
      <c r="A141" s="9"/>
      <c r="B141" s="9"/>
      <c r="C141" s="9"/>
      <c r="F141" s="57"/>
      <c r="N141" s="9"/>
    </row>
    <row r="142" spans="1:14" s="8" customFormat="1" x14ac:dyDescent="0.2">
      <c r="A142" s="9"/>
      <c r="B142" s="9"/>
      <c r="C142" s="9"/>
      <c r="F142" s="57"/>
      <c r="N142" s="9"/>
    </row>
    <row r="143" spans="1:14" s="8" customFormat="1" x14ac:dyDescent="0.2">
      <c r="A143" s="9"/>
      <c r="B143" s="9"/>
      <c r="C143" s="9"/>
      <c r="F143" s="57"/>
      <c r="N143" s="9"/>
    </row>
    <row r="144" spans="1:14" s="8" customFormat="1" x14ac:dyDescent="0.2">
      <c r="A144" s="9"/>
      <c r="B144" s="9"/>
      <c r="C144" s="9"/>
      <c r="F144" s="57"/>
      <c r="N144" s="9"/>
    </row>
    <row r="145" spans="1:14" s="8" customFormat="1" x14ac:dyDescent="0.2">
      <c r="A145" s="9"/>
      <c r="B145" s="9"/>
      <c r="C145" s="9"/>
      <c r="F145" s="57"/>
      <c r="N145" s="9"/>
    </row>
    <row r="146" spans="1:14" s="8" customFormat="1" x14ac:dyDescent="0.2">
      <c r="A146" s="9"/>
      <c r="B146" s="9"/>
      <c r="C146" s="9"/>
      <c r="F146" s="57"/>
      <c r="N146" s="9"/>
    </row>
    <row r="147" spans="1:14" s="8" customFormat="1" x14ac:dyDescent="0.2">
      <c r="A147" s="9"/>
      <c r="B147" s="9"/>
      <c r="C147" s="9"/>
      <c r="F147" s="57"/>
      <c r="N147" s="9"/>
    </row>
    <row r="148" spans="1:14" s="8" customFormat="1" x14ac:dyDescent="0.2">
      <c r="A148" s="9"/>
      <c r="B148" s="9"/>
      <c r="C148" s="9"/>
      <c r="F148" s="57"/>
      <c r="N148" s="9"/>
    </row>
    <row r="149" spans="1:14" s="8" customFormat="1" x14ac:dyDescent="0.2">
      <c r="A149" s="9"/>
      <c r="B149" s="9"/>
      <c r="C149" s="9"/>
      <c r="F149" s="57"/>
      <c r="N149" s="9"/>
    </row>
    <row r="150" spans="1:14" s="8" customFormat="1" x14ac:dyDescent="0.2">
      <c r="A150" s="9"/>
      <c r="B150" s="9"/>
      <c r="C150" s="9"/>
      <c r="F150" s="57"/>
      <c r="N150" s="9"/>
    </row>
    <row r="151" spans="1:14" s="8" customFormat="1" x14ac:dyDescent="0.2">
      <c r="A151" s="9"/>
      <c r="B151" s="9"/>
      <c r="C151" s="9"/>
      <c r="F151" s="57"/>
      <c r="N151" s="9"/>
    </row>
    <row r="152" spans="1:14" s="8" customFormat="1" x14ac:dyDescent="0.2">
      <c r="A152" s="9"/>
      <c r="B152" s="9"/>
      <c r="C152" s="9"/>
      <c r="F152" s="57"/>
      <c r="N152" s="9"/>
    </row>
    <row r="153" spans="1:14" s="8" customFormat="1" x14ac:dyDescent="0.2">
      <c r="A153" s="9"/>
      <c r="B153" s="9"/>
      <c r="C153" s="9"/>
      <c r="F153" s="57"/>
      <c r="N153" s="9"/>
    </row>
    <row r="154" spans="1:14" s="8" customFormat="1" x14ac:dyDescent="0.2">
      <c r="A154" s="9"/>
      <c r="B154" s="9"/>
      <c r="C154" s="9"/>
      <c r="F154" s="57"/>
      <c r="N154" s="9"/>
    </row>
    <row r="155" spans="1:14" s="8" customFormat="1" x14ac:dyDescent="0.2">
      <c r="A155" s="9"/>
      <c r="B155" s="9"/>
      <c r="C155" s="9"/>
      <c r="F155" s="57"/>
      <c r="N155" s="9"/>
    </row>
    <row r="156" spans="1:14" s="8" customFormat="1" x14ac:dyDescent="0.2">
      <c r="A156" s="9"/>
      <c r="B156" s="9"/>
      <c r="C156" s="9"/>
      <c r="F156" s="57"/>
      <c r="N156" s="9"/>
    </row>
    <row r="157" spans="1:14" s="8" customFormat="1" x14ac:dyDescent="0.2">
      <c r="A157" s="9"/>
      <c r="B157" s="9"/>
      <c r="C157" s="9"/>
      <c r="F157" s="57"/>
      <c r="N157" s="9"/>
    </row>
    <row r="158" spans="1:14" s="8" customFormat="1" x14ac:dyDescent="0.2">
      <c r="A158" s="9"/>
      <c r="B158" s="9"/>
      <c r="C158" s="9"/>
      <c r="F158" s="57"/>
      <c r="N158" s="9"/>
    </row>
    <row r="159" spans="1:14" s="8" customFormat="1" x14ac:dyDescent="0.2">
      <c r="A159" s="9"/>
      <c r="B159" s="9"/>
      <c r="C159" s="9"/>
      <c r="F159" s="57"/>
      <c r="N159" s="9"/>
    </row>
    <row r="160" spans="1:14" s="8" customFormat="1" x14ac:dyDescent="0.2">
      <c r="A160" s="9"/>
      <c r="B160" s="9"/>
      <c r="C160" s="9"/>
      <c r="F160" s="57"/>
      <c r="N160" s="9"/>
    </row>
    <row r="161" spans="1:14" s="8" customFormat="1" x14ac:dyDescent="0.2">
      <c r="A161" s="9"/>
      <c r="B161" s="9"/>
      <c r="C161" s="9"/>
      <c r="F161" s="57"/>
      <c r="N161" s="9"/>
    </row>
    <row r="162" spans="1:14" s="8" customFormat="1" x14ac:dyDescent="0.2">
      <c r="A162" s="9"/>
      <c r="B162" s="9"/>
      <c r="C162" s="9"/>
      <c r="F162" s="57"/>
      <c r="N162" s="9"/>
    </row>
    <row r="163" spans="1:14" s="8" customFormat="1" x14ac:dyDescent="0.2">
      <c r="A163" s="9"/>
      <c r="B163" s="9"/>
      <c r="C163" s="9"/>
      <c r="F163" s="57"/>
      <c r="N163" s="9"/>
    </row>
  </sheetData>
  <mergeCells count="16">
    <mergeCell ref="A120:I120"/>
    <mergeCell ref="A3:L3"/>
    <mergeCell ref="A4:A5"/>
    <mergeCell ref="B4:B5"/>
    <mergeCell ref="C4:C5"/>
    <mergeCell ref="D4:D5"/>
    <mergeCell ref="E4:E5"/>
    <mergeCell ref="F4:F5"/>
    <mergeCell ref="G4:I4"/>
    <mergeCell ref="J4:L4"/>
    <mergeCell ref="E1:F1"/>
    <mergeCell ref="G1:I1"/>
    <mergeCell ref="J1:L1"/>
    <mergeCell ref="E2:F2"/>
    <mergeCell ref="G2:I2"/>
    <mergeCell ref="J2:L2"/>
  </mergeCells>
  <phoneticPr fontId="6" type="noConversion"/>
  <pageMargins left="0.25" right="0.25" top="0.75" bottom="0.75" header="0.3" footer="0.3"/>
  <pageSetup paperSize="9" scale="31" fitToHeight="0" orientation="landscape" r:id="rId1"/>
  <headerFooter>
    <oddHeader>&amp;L &amp;CMunicípio de Ijuí - Pode Executivo
CNPJ: 90.738.196/0001-09 &amp;R</oddHeader>
    <oddFooter>&amp;L &amp;CRua Bnejamin Constant   - Centro - Ijuí / RS
55 3331 6100 /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758FC-0B90-4CF3-8C28-7F1A9BCFA219}">
  <sheetPr>
    <pageSetUpPr fitToPage="1"/>
  </sheetPr>
  <dimension ref="B3:K24"/>
  <sheetViews>
    <sheetView workbookViewId="0">
      <selection activeCell="D31" sqref="D31"/>
    </sheetView>
  </sheetViews>
  <sheetFormatPr defaultRowHeight="14.25" x14ac:dyDescent="0.2"/>
  <cols>
    <col min="3" max="3" width="33.75" customWidth="1"/>
    <col min="4" max="4" width="11.5" customWidth="1"/>
    <col min="5" max="5" width="11" customWidth="1"/>
    <col min="6" max="6" width="11.25" customWidth="1"/>
    <col min="8" max="8" width="11.875" customWidth="1"/>
    <col min="10" max="10" width="12.75" customWidth="1"/>
  </cols>
  <sheetData>
    <row r="3" spans="2:11" ht="15" thickBot="1" x14ac:dyDescent="0.25"/>
    <row r="4" spans="2:11" ht="69.75" customHeight="1" thickBot="1" x14ac:dyDescent="0.25">
      <c r="B4" s="143" t="s">
        <v>143</v>
      </c>
      <c r="C4" s="144"/>
      <c r="D4" s="144"/>
      <c r="E4" s="144"/>
      <c r="F4" s="144"/>
      <c r="G4" s="144"/>
      <c r="H4" s="144"/>
      <c r="I4" s="144"/>
      <c r="J4" s="144"/>
      <c r="K4" s="145"/>
    </row>
    <row r="5" spans="2:11" x14ac:dyDescent="0.2">
      <c r="B5" s="28"/>
      <c r="C5" s="29" t="str">
        <f>PO!D1</f>
        <v>Obra</v>
      </c>
      <c r="D5" s="30"/>
      <c r="E5" s="30"/>
      <c r="F5" s="30"/>
      <c r="G5" s="30"/>
      <c r="H5" s="30"/>
      <c r="I5" s="30"/>
      <c r="J5" s="30"/>
      <c r="K5" s="31"/>
    </row>
    <row r="6" spans="2:11" x14ac:dyDescent="0.2">
      <c r="B6" s="23"/>
      <c r="C6" s="32" t="str">
        <f>PO!D2</f>
        <v>Reforma geral em banheiros nos três andares (3º, 4º e 5º), sendo demolições, revestimentos, trocas de aparelhos sanitários entre outros serviços.</v>
      </c>
      <c r="D6" s="33"/>
      <c r="E6" s="33"/>
      <c r="F6" s="33"/>
      <c r="G6" s="33"/>
      <c r="H6" s="33"/>
      <c r="I6" s="33"/>
      <c r="J6" s="33"/>
      <c r="K6" s="34"/>
    </row>
    <row r="7" spans="2:11" x14ac:dyDescent="0.2">
      <c r="B7" s="23"/>
      <c r="C7" s="35" t="s">
        <v>156</v>
      </c>
      <c r="D7" s="33"/>
      <c r="E7" s="33"/>
      <c r="F7" s="33"/>
      <c r="G7" s="33"/>
      <c r="H7" s="33"/>
      <c r="I7" s="33"/>
      <c r="J7" s="33"/>
      <c r="K7" s="34"/>
    </row>
    <row r="8" spans="2:11" x14ac:dyDescent="0.2">
      <c r="B8" s="23"/>
      <c r="C8" s="33"/>
      <c r="D8" s="33"/>
      <c r="E8" s="33"/>
      <c r="F8" s="33"/>
      <c r="G8" s="33"/>
      <c r="H8" s="33"/>
      <c r="I8" s="33"/>
      <c r="J8" s="33"/>
      <c r="K8" s="34"/>
    </row>
    <row r="9" spans="2:11" x14ac:dyDescent="0.2">
      <c r="B9" s="23"/>
      <c r="C9" s="33"/>
      <c r="D9" s="33"/>
      <c r="E9" s="33"/>
      <c r="F9" s="33"/>
      <c r="G9" s="33"/>
      <c r="H9" s="33"/>
      <c r="I9" s="33"/>
      <c r="J9" s="33"/>
      <c r="K9" s="34"/>
    </row>
    <row r="10" spans="2:11" x14ac:dyDescent="0.2">
      <c r="B10" s="146" t="s">
        <v>144</v>
      </c>
      <c r="C10" s="147" t="s">
        <v>145</v>
      </c>
      <c r="D10" s="148" t="s">
        <v>146</v>
      </c>
      <c r="E10" s="147" t="s">
        <v>147</v>
      </c>
      <c r="F10" s="147" t="s">
        <v>148</v>
      </c>
      <c r="G10" s="147" t="s">
        <v>149</v>
      </c>
      <c r="H10" s="147" t="s">
        <v>148</v>
      </c>
      <c r="I10" s="147" t="s">
        <v>150</v>
      </c>
      <c r="J10" s="147" t="s">
        <v>148</v>
      </c>
      <c r="K10" s="142" t="s">
        <v>151</v>
      </c>
    </row>
    <row r="11" spans="2:11" x14ac:dyDescent="0.2">
      <c r="B11" s="146"/>
      <c r="C11" s="147"/>
      <c r="D11" s="148"/>
      <c r="E11" s="147"/>
      <c r="F11" s="147"/>
      <c r="G11" s="147"/>
      <c r="H11" s="147"/>
      <c r="I11" s="147"/>
      <c r="J11" s="147"/>
      <c r="K11" s="142"/>
    </row>
    <row r="12" spans="2:11" ht="30" customHeight="1" x14ac:dyDescent="0.2">
      <c r="B12" s="44" t="str">
        <f>PO!A6</f>
        <v xml:space="preserve"> 1 </v>
      </c>
      <c r="C12" s="45" t="str">
        <f>PO!D6</f>
        <v>SERVIÇOS PRELIMINARES, DESCARTE E ILUMINAÇÃO DE EMERGÊNCIA</v>
      </c>
      <c r="D12" s="46">
        <f>PO!L6</f>
        <v>2370.9650000000001</v>
      </c>
      <c r="E12" s="47">
        <f>D12/$D$16</f>
        <v>1.4411555314051633E-2</v>
      </c>
      <c r="F12" s="46">
        <f>D12*G12</f>
        <v>711.28949999999998</v>
      </c>
      <c r="G12" s="47">
        <v>0.3</v>
      </c>
      <c r="H12" s="46">
        <f>I12*D12</f>
        <v>711.28949999999998</v>
      </c>
      <c r="I12" s="47">
        <v>0.3</v>
      </c>
      <c r="J12" s="46">
        <f>K12*D12</f>
        <v>948.38600000000008</v>
      </c>
      <c r="K12" s="48">
        <v>0.4</v>
      </c>
    </row>
    <row r="13" spans="2:11" x14ac:dyDescent="0.2">
      <c r="B13" s="44" t="str">
        <f>PO!A10</f>
        <v xml:space="preserve"> 2 </v>
      </c>
      <c r="C13" s="45" t="str">
        <f>PO!D10</f>
        <v>BANHEIROS - 3º ANDAR</v>
      </c>
      <c r="D13" s="46">
        <f>PO!L10</f>
        <v>53747.551899999991</v>
      </c>
      <c r="E13" s="47">
        <f>D13/$D$16</f>
        <v>0.3266964367680294</v>
      </c>
      <c r="F13" s="46">
        <f t="shared" ref="F13:F14" si="0">D13*G13</f>
        <v>0</v>
      </c>
      <c r="G13" s="47">
        <v>0</v>
      </c>
      <c r="H13" s="46">
        <f>I13*D13</f>
        <v>0</v>
      </c>
      <c r="I13" s="47">
        <v>0</v>
      </c>
      <c r="J13" s="46">
        <f t="shared" ref="J13:J14" si="1">K13*D13</f>
        <v>53747.551899999991</v>
      </c>
      <c r="K13" s="48">
        <v>1</v>
      </c>
    </row>
    <row r="14" spans="2:11" x14ac:dyDescent="0.2">
      <c r="B14" s="44">
        <f>PO!A45</f>
        <v>3</v>
      </c>
      <c r="C14" s="45" t="str">
        <f>PO!D45</f>
        <v>BANHEIROS - 4º ANDAR</v>
      </c>
      <c r="D14" s="46">
        <f>PO!L45</f>
        <v>53051.70029999999</v>
      </c>
      <c r="E14" s="47">
        <f>D14/$D$16</f>
        <v>0.32246680713462217</v>
      </c>
      <c r="F14" s="46">
        <f t="shared" si="0"/>
        <v>0</v>
      </c>
      <c r="G14" s="47">
        <v>0</v>
      </c>
      <c r="H14" s="46">
        <f t="shared" ref="H14" si="2">I14*D14</f>
        <v>53051.70029999999</v>
      </c>
      <c r="I14" s="47">
        <v>1</v>
      </c>
      <c r="J14" s="46">
        <f t="shared" si="1"/>
        <v>0</v>
      </c>
      <c r="K14" s="48">
        <v>0</v>
      </c>
    </row>
    <row r="15" spans="2:11" x14ac:dyDescent="0.2">
      <c r="B15" s="44">
        <f>PO!A83</f>
        <v>4</v>
      </c>
      <c r="C15" s="45" t="str">
        <f>PO!D83</f>
        <v>BANHEIROS - 5º ANDAR</v>
      </c>
      <c r="D15" s="46">
        <f>PO!L83</f>
        <v>55348.111899999989</v>
      </c>
      <c r="E15" s="47">
        <f>D15/$D$16</f>
        <v>0.3364252007832968</v>
      </c>
      <c r="F15" s="46">
        <f>D15*G15</f>
        <v>55348.111899999989</v>
      </c>
      <c r="G15" s="47">
        <v>1</v>
      </c>
      <c r="H15" s="46">
        <f t="shared" ref="H15" si="3">I15*D15</f>
        <v>0</v>
      </c>
      <c r="I15" s="47">
        <v>0</v>
      </c>
      <c r="J15" s="46">
        <f t="shared" ref="J15" si="4">K15*D15</f>
        <v>0</v>
      </c>
      <c r="K15" s="48">
        <v>0</v>
      </c>
    </row>
    <row r="16" spans="2:11" x14ac:dyDescent="0.2">
      <c r="B16" s="49"/>
      <c r="C16" s="50" t="s">
        <v>152</v>
      </c>
      <c r="D16" s="46">
        <f>SUM(D12:D15)</f>
        <v>164518.32909999997</v>
      </c>
      <c r="E16" s="47">
        <f>D16/$D$16</f>
        <v>1</v>
      </c>
      <c r="F16" s="46">
        <f>F14+F13+F12</f>
        <v>711.28949999999998</v>
      </c>
      <c r="G16" s="47">
        <f>F16/D16</f>
        <v>4.3234665942154899E-3</v>
      </c>
      <c r="H16" s="46">
        <f>H12+H13+H14</f>
        <v>53762.989799999988</v>
      </c>
      <c r="I16" s="47">
        <f>H16/D16</f>
        <v>0.32679027372883768</v>
      </c>
      <c r="J16" s="46">
        <f>J14+J13+J12</f>
        <v>54695.93789999999</v>
      </c>
      <c r="K16" s="48">
        <f>J16/D16</f>
        <v>0.33246105889365002</v>
      </c>
    </row>
    <row r="17" spans="2:11" x14ac:dyDescent="0.2">
      <c r="B17" s="24"/>
      <c r="C17" s="32"/>
      <c r="D17" s="32"/>
      <c r="E17" s="32"/>
      <c r="F17" s="32"/>
      <c r="G17" s="32"/>
      <c r="H17" s="32"/>
      <c r="I17" s="32"/>
      <c r="J17" s="32"/>
      <c r="K17" s="36"/>
    </row>
    <row r="18" spans="2:11" x14ac:dyDescent="0.2">
      <c r="B18" s="24"/>
      <c r="C18" s="32"/>
      <c r="D18" s="32"/>
      <c r="E18" s="32"/>
      <c r="F18" s="32"/>
      <c r="G18" s="32"/>
      <c r="H18" s="32"/>
      <c r="I18" s="32"/>
      <c r="J18" s="32"/>
      <c r="K18" s="36"/>
    </row>
    <row r="19" spans="2:11" x14ac:dyDescent="0.2">
      <c r="B19" s="24"/>
      <c r="C19" s="32"/>
      <c r="D19" s="32"/>
      <c r="E19" s="32"/>
      <c r="F19" s="32"/>
      <c r="G19" s="32"/>
      <c r="H19" s="32"/>
      <c r="I19" s="32"/>
      <c r="J19" s="32"/>
      <c r="K19" s="36"/>
    </row>
    <row r="20" spans="2:11" x14ac:dyDescent="0.2">
      <c r="B20" s="24"/>
      <c r="C20" s="32"/>
      <c r="D20" s="32"/>
      <c r="E20" s="32"/>
      <c r="F20" s="32"/>
      <c r="G20" s="32"/>
      <c r="H20" s="32"/>
      <c r="I20" s="32"/>
      <c r="J20" s="32"/>
      <c r="K20" s="36"/>
    </row>
    <row r="21" spans="2:11" x14ac:dyDescent="0.2">
      <c r="B21" s="24"/>
      <c r="C21" s="32"/>
      <c r="D21" s="32"/>
      <c r="E21" s="32"/>
      <c r="F21" s="32"/>
      <c r="G21" s="32"/>
      <c r="H21" s="32"/>
      <c r="I21" s="32"/>
      <c r="J21" s="32"/>
      <c r="K21" s="36"/>
    </row>
    <row r="22" spans="2:11" x14ac:dyDescent="0.2">
      <c r="B22" s="24"/>
      <c r="C22" s="37" t="s">
        <v>153</v>
      </c>
      <c r="D22" s="32"/>
      <c r="E22" s="32"/>
      <c r="F22" s="38"/>
      <c r="G22" s="32"/>
      <c r="H22" s="32"/>
      <c r="I22" s="39" t="s">
        <v>155</v>
      </c>
      <c r="J22" s="32"/>
      <c r="K22" s="36"/>
    </row>
    <row r="23" spans="2:11" x14ac:dyDescent="0.2">
      <c r="B23" s="24"/>
      <c r="C23" s="40" t="s">
        <v>154</v>
      </c>
      <c r="D23" s="32"/>
      <c r="E23" s="32"/>
      <c r="F23" s="41"/>
      <c r="G23" s="32"/>
      <c r="H23" s="32"/>
      <c r="I23" s="42" t="s">
        <v>157</v>
      </c>
      <c r="J23" s="32"/>
      <c r="K23" s="36"/>
    </row>
    <row r="24" spans="2:11" ht="15" thickBot="1" x14ac:dyDescent="0.25">
      <c r="B24" s="25"/>
      <c r="C24" s="26"/>
      <c r="D24" s="27"/>
      <c r="E24" s="27"/>
      <c r="F24" s="27"/>
      <c r="G24" s="27"/>
      <c r="H24" s="27"/>
      <c r="I24" s="26"/>
      <c r="J24" s="27"/>
      <c r="K24" s="43"/>
    </row>
  </sheetData>
  <mergeCells count="11">
    <mergeCell ref="K10:K11"/>
    <mergeCell ref="B4:K4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</mergeCells>
  <pageMargins left="0.25" right="0.25" top="0.75" bottom="0.75" header="0.3" footer="0.3"/>
  <pageSetup paperSize="9" scale="6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12F06-1043-4414-919F-038CAEFECCB0}">
  <dimension ref="E3:X31"/>
  <sheetViews>
    <sheetView workbookViewId="0">
      <selection activeCell="E31" sqref="E31"/>
    </sheetView>
  </sheetViews>
  <sheetFormatPr defaultRowHeight="14.25" x14ac:dyDescent="0.2"/>
  <cols>
    <col min="5" max="5" width="12.375" customWidth="1"/>
  </cols>
  <sheetData>
    <row r="3" spans="5:24" x14ac:dyDescent="0.2">
      <c r="E3" t="s">
        <v>221</v>
      </c>
      <c r="K3" t="s">
        <v>222</v>
      </c>
      <c r="O3" t="s">
        <v>223</v>
      </c>
      <c r="V3" t="s">
        <v>225</v>
      </c>
    </row>
    <row r="6" spans="5:24" x14ac:dyDescent="0.2">
      <c r="E6" t="s">
        <v>192</v>
      </c>
      <c r="F6">
        <v>3.05</v>
      </c>
      <c r="N6" t="s">
        <v>224</v>
      </c>
      <c r="O6">
        <v>1.85</v>
      </c>
    </row>
    <row r="7" spans="5:24" x14ac:dyDescent="0.2">
      <c r="E7" t="s">
        <v>193</v>
      </c>
      <c r="H7" t="s">
        <v>194</v>
      </c>
      <c r="K7">
        <v>4.4000000000000004</v>
      </c>
      <c r="L7">
        <v>3.25</v>
      </c>
      <c r="M7">
        <f>L7*K7</f>
        <v>14.3</v>
      </c>
      <c r="V7">
        <v>0.6</v>
      </c>
      <c r="W7">
        <v>3.25</v>
      </c>
      <c r="X7">
        <f>W7*V7</f>
        <v>1.95</v>
      </c>
    </row>
    <row r="8" spans="5:24" x14ac:dyDescent="0.2">
      <c r="E8">
        <v>3.25</v>
      </c>
      <c r="F8">
        <f>F6</f>
        <v>3.05</v>
      </c>
      <c r="G8">
        <f>F8*E8</f>
        <v>9.9124999999999996</v>
      </c>
      <c r="H8">
        <f>0.8*2.1</f>
        <v>1.6800000000000002</v>
      </c>
      <c r="K8">
        <v>4.4000000000000004</v>
      </c>
      <c r="L8">
        <v>2.6</v>
      </c>
      <c r="M8">
        <f>L8*K8</f>
        <v>11.440000000000001</v>
      </c>
      <c r="N8">
        <v>1.65</v>
      </c>
      <c r="O8">
        <v>2</v>
      </c>
      <c r="P8">
        <f>O8*N8*O6</f>
        <v>6.1049999999999995</v>
      </c>
      <c r="R8">
        <f>0.9*1.8</f>
        <v>1.62</v>
      </c>
    </row>
    <row r="9" spans="5:24" x14ac:dyDescent="0.2">
      <c r="E9">
        <v>3.25</v>
      </c>
      <c r="F9">
        <f>F8</f>
        <v>3.05</v>
      </c>
      <c r="G9">
        <f t="shared" ref="G9:G11" si="0">F9*E9</f>
        <v>9.9124999999999996</v>
      </c>
      <c r="H9">
        <f>1*2.7</f>
        <v>2.7</v>
      </c>
      <c r="M9">
        <f>SUM(M7:M8)</f>
        <v>25.740000000000002</v>
      </c>
      <c r="N9">
        <v>1.85</v>
      </c>
      <c r="O9">
        <v>1</v>
      </c>
      <c r="P9">
        <f>N9*O9*O6</f>
        <v>3.4225000000000003</v>
      </c>
      <c r="R9">
        <f>0.7*1.8</f>
        <v>1.26</v>
      </c>
      <c r="V9">
        <v>0.6</v>
      </c>
      <c r="W9">
        <v>2.1</v>
      </c>
      <c r="X9">
        <f t="shared" ref="X9" si="1">W9*V9</f>
        <v>1.26</v>
      </c>
    </row>
    <row r="10" spans="5:24" x14ac:dyDescent="0.2">
      <c r="E10">
        <v>4.4000000000000004</v>
      </c>
      <c r="F10">
        <f t="shared" ref="F10:F16" si="2">F8</f>
        <v>3.05</v>
      </c>
      <c r="G10">
        <f t="shared" si="0"/>
        <v>13.42</v>
      </c>
      <c r="N10">
        <v>0.85</v>
      </c>
      <c r="O10">
        <v>1</v>
      </c>
      <c r="P10">
        <f>N10*O10*O6</f>
        <v>1.5725</v>
      </c>
      <c r="X10">
        <f>SUM(X7:X9)</f>
        <v>3.21</v>
      </c>
    </row>
    <row r="11" spans="5:24" x14ac:dyDescent="0.2">
      <c r="E11">
        <v>4.4000000000000004</v>
      </c>
      <c r="F11">
        <f t="shared" si="2"/>
        <v>3.05</v>
      </c>
      <c r="G11">
        <f t="shared" si="0"/>
        <v>13.42</v>
      </c>
    </row>
    <row r="12" spans="5:24" x14ac:dyDescent="0.2">
      <c r="P12">
        <f>SUM(P8:P11)-R9-R8</f>
        <v>8.2199999999999989</v>
      </c>
    </row>
    <row r="13" spans="5:24" x14ac:dyDescent="0.2">
      <c r="E13">
        <v>2.6</v>
      </c>
      <c r="F13">
        <f t="shared" si="2"/>
        <v>3.05</v>
      </c>
      <c r="G13">
        <f>F13*E13</f>
        <v>7.93</v>
      </c>
      <c r="H13">
        <f>0.8*2.1</f>
        <v>1.6800000000000002</v>
      </c>
    </row>
    <row r="14" spans="5:24" x14ac:dyDescent="0.2">
      <c r="E14">
        <v>2.6</v>
      </c>
      <c r="F14">
        <f>F13</f>
        <v>3.05</v>
      </c>
      <c r="G14">
        <f t="shared" ref="G14:G16" si="3">F14*E14</f>
        <v>7.93</v>
      </c>
      <c r="H14">
        <f>1*1.5</f>
        <v>1.5</v>
      </c>
      <c r="N14">
        <v>1.65</v>
      </c>
      <c r="O14">
        <v>1</v>
      </c>
      <c r="P14">
        <f>N14*O14</f>
        <v>1.65</v>
      </c>
      <c r="R14">
        <f>1.8*0.9</f>
        <v>1.62</v>
      </c>
    </row>
    <row r="15" spans="5:24" x14ac:dyDescent="0.2">
      <c r="E15">
        <v>4.4000000000000004</v>
      </c>
      <c r="F15">
        <f t="shared" si="2"/>
        <v>3.05</v>
      </c>
      <c r="G15">
        <f t="shared" si="3"/>
        <v>13.42</v>
      </c>
      <c r="N15">
        <v>0.8</v>
      </c>
      <c r="O15">
        <v>1</v>
      </c>
      <c r="P15">
        <f t="shared" ref="P15:P16" si="4">N15*O15</f>
        <v>0.8</v>
      </c>
      <c r="R15">
        <f>0.7*1.8</f>
        <v>1.26</v>
      </c>
    </row>
    <row r="16" spans="5:24" x14ac:dyDescent="0.2">
      <c r="E16">
        <v>4.4000000000000004</v>
      </c>
      <c r="F16">
        <f t="shared" si="2"/>
        <v>3.05</v>
      </c>
      <c r="G16">
        <f t="shared" si="3"/>
        <v>13.42</v>
      </c>
      <c r="N16">
        <v>1.8</v>
      </c>
      <c r="O16">
        <v>1</v>
      </c>
      <c r="P16">
        <f t="shared" si="4"/>
        <v>1.8</v>
      </c>
    </row>
    <row r="18" spans="5:16" x14ac:dyDescent="0.2">
      <c r="G18">
        <f>SUM(G8:G17)</f>
        <v>89.364999999999995</v>
      </c>
      <c r="P18">
        <f>SUM(P14:P17)-R14-R15</f>
        <v>1.3699999999999999</v>
      </c>
    </row>
    <row r="19" spans="5:16" x14ac:dyDescent="0.2">
      <c r="G19">
        <f>G18-H8-H9-H13-H14</f>
        <v>81.804999999999978</v>
      </c>
    </row>
    <row r="20" spans="5:16" x14ac:dyDescent="0.2">
      <c r="N20">
        <f>P12+P18</f>
        <v>9.5899999999999981</v>
      </c>
    </row>
    <row r="25" spans="5:16" x14ac:dyDescent="0.2">
      <c r="E25" t="s">
        <v>241</v>
      </c>
    </row>
    <row r="26" spans="5:16" x14ac:dyDescent="0.2">
      <c r="E26">
        <v>3.25</v>
      </c>
      <c r="F26">
        <v>0.6</v>
      </c>
      <c r="G26">
        <f>F26*E26</f>
        <v>1.95</v>
      </c>
    </row>
    <row r="27" spans="5:16" x14ac:dyDescent="0.2">
      <c r="E27">
        <v>2.1</v>
      </c>
      <c r="F27">
        <v>0.6</v>
      </c>
      <c r="G27">
        <f>F27*E27</f>
        <v>1.26</v>
      </c>
    </row>
    <row r="28" spans="5:16" x14ac:dyDescent="0.2">
      <c r="G28">
        <f>SUM(G26:G27)</f>
        <v>3.21</v>
      </c>
    </row>
    <row r="30" spans="5:16" x14ac:dyDescent="0.2">
      <c r="E30">
        <f>2.1-0.8</f>
        <v>1.3</v>
      </c>
      <c r="F30">
        <v>0.6</v>
      </c>
      <c r="G30">
        <f>F30*E30</f>
        <v>0.78</v>
      </c>
    </row>
    <row r="31" spans="5:16" x14ac:dyDescent="0.2">
      <c r="G31">
        <f>G30+G26</f>
        <v>2.73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PO</vt:lpstr>
      <vt:lpstr>CRONOGRAMA</vt:lpstr>
      <vt:lpstr>CALCULOS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Usuario</cp:lastModifiedBy>
  <cp:revision>0</cp:revision>
  <cp:lastPrinted>2024-07-26T17:23:26Z</cp:lastPrinted>
  <dcterms:created xsi:type="dcterms:W3CDTF">2024-07-25T13:16:52Z</dcterms:created>
  <dcterms:modified xsi:type="dcterms:W3CDTF">2024-09-30T19:12:59Z</dcterms:modified>
</cp:coreProperties>
</file>