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476" windowWidth="15195" windowHeight="9885" activeTab="2"/>
  </bookViews>
  <sheets>
    <sheet name="Humberto de Campos" sheetId="1" r:id="rId1"/>
    <sheet name="Cronograma" sheetId="2" r:id="rId2"/>
    <sheet name="Composição" sheetId="3" r:id="rId3"/>
  </sheets>
  <definedNames>
    <definedName name="_xlnm.Print_Area" localSheetId="0">'Humberto de Campos'!$A$1:$P$26</definedName>
    <definedName name="ORÇAMENTO.BancoRef" hidden="1">'Humberto de Campos'!$F$4</definedName>
    <definedName name="REFERENCIA.Descricao" hidden="1">IF(ISNUMBER('Humberto de Campos'!$AJ1),OFFSET(INDIRECT(ORÇAMENTO.BancoRef),'Humberto de Campos'!$AJ1-1,3,1),'Humberto de Campos'!$AJ1)</definedName>
  </definedNames>
  <calcPr fullCalcOnLoad="1"/>
</workbook>
</file>

<file path=xl/sharedStrings.xml><?xml version="1.0" encoding="utf-8"?>
<sst xmlns="http://schemas.openxmlformats.org/spreadsheetml/2006/main" count="129" uniqueCount="95">
  <si>
    <t>Item</t>
  </si>
  <si>
    <t>Descrição</t>
  </si>
  <si>
    <t>Quant</t>
  </si>
  <si>
    <t xml:space="preserve">PLANILHA ORÇAMENTARIA </t>
  </si>
  <si>
    <t>Un.</t>
  </si>
  <si>
    <t>m</t>
  </si>
  <si>
    <t>1.1</t>
  </si>
  <si>
    <t>1.2</t>
  </si>
  <si>
    <t>m²</t>
  </si>
  <si>
    <t>1.4</t>
  </si>
  <si>
    <t>PROPONENTE: MUNICÍPIO DE IJUÍ - Poder Executivo</t>
  </si>
  <si>
    <t>VALOR UNITÁRIO</t>
  </si>
  <si>
    <t>VALOR TOTAL</t>
  </si>
  <si>
    <t>RESPONSÁVEL TÉCNICO:  LAURA AUGUSTA DREWS THOMAS</t>
  </si>
  <si>
    <t>CREA/RS: 167045</t>
  </si>
  <si>
    <t>SINAPI</t>
  </si>
  <si>
    <t>LAURA AUGUSTA DREWS THOMAS</t>
  </si>
  <si>
    <t>ENGENHEIRA CIVIL</t>
  </si>
  <si>
    <t>SEM BDI</t>
  </si>
  <si>
    <t>COM BDI</t>
  </si>
  <si>
    <t>BDI</t>
  </si>
  <si>
    <t>1.3</t>
  </si>
  <si>
    <t>1.5</t>
  </si>
  <si>
    <t>m³</t>
  </si>
  <si>
    <t>Laura Augusta Drews Thomas</t>
  </si>
  <si>
    <t>MÃO DE OBRA</t>
  </si>
  <si>
    <t>MATERIAL</t>
  </si>
  <si>
    <t>MUNICÍPIO DE IJUÍ – PODER EXECUTIVO</t>
  </si>
  <si>
    <t>ASSENTAMENTO DE GUIA (MEIO-FIO) EM TRECHO RETO, DIMENSÕES 100X15X13X30. AF_06/2016.</t>
  </si>
  <si>
    <t>ESCAVAÇÃO MANUAL DE VALA COM PROFUNDIDADE MENOR OU IGUAL A 1,30 M. AF_02/2021</t>
  </si>
  <si>
    <t>COM DBI</t>
  </si>
  <si>
    <t>REGULARIZAÇÃO E COMPACTAÇÃO DE SUBLEITO DE SOLO PREDOMINANTEMENTE ARG. AF_11/2019.</t>
  </si>
  <si>
    <t>93590</t>
  </si>
  <si>
    <t>TRANSPORTE COM CAMINHÃO BASCULANTE DE 10 M³, EM VIA URBANA PAVIMENTADA M3XKM, ADICIONAL PARA DMT EXCEDENTE A 30 KM (UNIDADE: M3XKM). AF_07/2020</t>
  </si>
  <si>
    <t>m³xkm</t>
  </si>
  <si>
    <t>EMPREENDIMENTO: EXECUÇÃO DE PAVIMENTAÇÃO EM PEDRA IRREGULAR DE BASALTO</t>
  </si>
  <si>
    <t>CALÇAMENTO EM PEDRA IRREGULAR DE BASALTO</t>
  </si>
  <si>
    <t>1.0</t>
  </si>
  <si>
    <t>Rua Humberto de Campos</t>
  </si>
  <si>
    <t>MUNICÍPIO DE IJUÍ - PODER EXECUTIVO</t>
  </si>
  <si>
    <t>PAVIMENTAÇÃO ASFÁLTICA - CBUQ</t>
  </si>
  <si>
    <t>CRONOGRAMA FÍSICO - FINANCEIRO</t>
  </si>
  <si>
    <t>ITEM</t>
  </si>
  <si>
    <t xml:space="preserve">DISCRIMINAÇÃO  </t>
  </si>
  <si>
    <t xml:space="preserve">VALOR DOS  </t>
  </si>
  <si>
    <t>PESO</t>
  </si>
  <si>
    <t>EXECUTADO</t>
  </si>
  <si>
    <t>1ª Mês</t>
  </si>
  <si>
    <t>2ª Mês</t>
  </si>
  <si>
    <t>3ª Mês</t>
  </si>
  <si>
    <t>4ª Mês</t>
  </si>
  <si>
    <t>5ª Mês</t>
  </si>
  <si>
    <t>6ª Mês</t>
  </si>
  <si>
    <t>DE SERVIÇOS</t>
  </si>
  <si>
    <t>SERVIÇOS (R$)</t>
  </si>
  <si>
    <t>%</t>
  </si>
  <si>
    <t>SIMPL.%</t>
  </si>
  <si>
    <t>ACUM. %</t>
  </si>
  <si>
    <t>TOTAL</t>
  </si>
  <si>
    <t>Engenheira Civil</t>
  </si>
  <si>
    <t>CREA RS 167045</t>
  </si>
  <si>
    <t>EMPREENDIMENTO: CALÇAMENTO EM PEDRA IRREGULAR DE BASALTO DO PROLONGAMENTO DA RUA EMÍLIO GLITZ (ZONA RURAL) E RUA HUMBERTO DE CAMPOS</t>
  </si>
  <si>
    <t>P</t>
  </si>
  <si>
    <t>Localização: Rua Humberto de Campos</t>
  </si>
  <si>
    <t>EXECUÇÃO DE PAVIMENTO EM PEDRAS POLIÉDRICAS, REJUNTAMENTO COM PÓ DE PEDRA. AF_05/2020.</t>
  </si>
  <si>
    <t xml:space="preserve">                SECRETARIA MUNICIPAL DE DESENVOLVIMENTO URBANO, OBRAS E TRÂNSITO</t>
  </si>
  <si>
    <t>COMPOSIÇÃO DE SERVIÇOS</t>
  </si>
  <si>
    <t>Código SINAPI</t>
  </si>
  <si>
    <t>Descrição do Item</t>
  </si>
  <si>
    <t>NOVA COMPOSIÇÃO</t>
  </si>
  <si>
    <t>Código</t>
  </si>
  <si>
    <t>Unidade</t>
  </si>
  <si>
    <t>Valor</t>
  </si>
  <si>
    <t>T</t>
  </si>
  <si>
    <t>Coeficiente</t>
  </si>
  <si>
    <t>Total</t>
  </si>
  <si>
    <t>CALCETEIRO COM ENCARGOS COMPLEMENTARES</t>
  </si>
  <si>
    <t>H</t>
  </si>
  <si>
    <t>C</t>
  </si>
  <si>
    <t>SERVENTE COM ENCARGOS COMPLEMENTARES</t>
  </si>
  <si>
    <t>ROLO COMPACTADOR VIBRATÓRIO DE UM CILINDRO 
AÇO LISO, POTÊNCIA 80 HP, PESO OPERACIONAL MÁXIMO 8,1 T, IMPACTO DINÂMICO 16,15 / 9,5 T, LARGURA DE TRABALHO 1,68 M - CHP DIURNO. AF_06/2014</t>
  </si>
  <si>
    <t>CHP</t>
  </si>
  <si>
    <t>ROLO COMPACTADOR VIBRATÓRIO DE UM CILINDRO 
AÇO LISO, POTÊNCIA 80 HP, PESO OPERACIONAL MÁXIMO 8,1 T, IMPACTO DINÂMICO 16,15 / 9,5 T, LARGURA DE TRABALHO 1,68 M - CHI DIURNO. AF_06/2014</t>
  </si>
  <si>
    <t>CHI</t>
  </si>
  <si>
    <t>PEDRA GRANITICA OU BASALTICA IRREGULAR, FAIXA 
GRANULOMETRICA 100 A 150 MM PARA PAVIMENTACAO OU CALCAMENTO POLIEDRICO, POSTO PEDREIRA / FORNECEDOR (SEM FRETE)</t>
  </si>
  <si>
    <t>M³</t>
  </si>
  <si>
    <t>I</t>
  </si>
  <si>
    <t>PO DE PEDRA (POSTO PEDREIRA/FORNECEDOR, SEM FRETE)</t>
  </si>
  <si>
    <t>Custo Unitário / m²</t>
  </si>
  <si>
    <t>Mão de Obra</t>
  </si>
  <si>
    <t>Material</t>
  </si>
  <si>
    <t>Comp.01</t>
  </si>
  <si>
    <t>LOCAÇÃO DE PAVIMENTAÇÃO. AF_10/2018</t>
  </si>
  <si>
    <t>1.6</t>
  </si>
  <si>
    <t>IJUÍ/RS, 16 de Março de 2022.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</si>
</sst>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R$ &quot;#,##0.00"/>
    <numFmt numFmtId="174" formatCode="#,##0.00;[Red]#,##0.00"/>
    <numFmt numFmtId="175" formatCode="0.00;[Red]0.00"/>
    <numFmt numFmtId="176" formatCode="#,##0.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&quot;#,##0.00_);[Red]\(&quot;R$&quot;#,##0.00\)"/>
    <numFmt numFmtId="182" formatCode="dd/mm/yy;@"/>
    <numFmt numFmtId="183" formatCode="h:mm;@"/>
    <numFmt numFmtId="184" formatCode="mmm/yyyy"/>
    <numFmt numFmtId="185" formatCode="_-&quot;R$&quot;\ * #,##0.000_-;\-&quot;R$&quot;\ * #,##0.000_-;_-&quot;R$&quot;\ * &quot;-&quot;??_-;_-@_-"/>
    <numFmt numFmtId="186" formatCode="_-&quot;R$&quot;\ * #,##0.000_-;\-&quot;R$&quot;\ * #,##0.000_-;_-&quot;R$&quot;\ * &quot;-&quot;???_-;_-@_-"/>
    <numFmt numFmtId="187" formatCode="_-&quot;R$&quot;\ * #,##0.0000_-;\-&quot;R$&quot;\ * #,##0.0000_-;_-&quot;R$&quot;\ * &quot;-&quot;??_-;_-@_-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R$&quot;\ #,##0.00;[Red]&quot;R$&quot;\ #,##0.00"/>
  </numFmts>
  <fonts count="5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sz val="14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171" fontId="4" fillId="0" borderId="0" xfId="54" applyFont="1" applyAlignment="1">
      <alignment/>
    </xf>
    <xf numFmtId="170" fontId="4" fillId="0" borderId="0" xfId="45" applyFont="1" applyAlignment="1">
      <alignment/>
    </xf>
    <xf numFmtId="170" fontId="6" fillId="0" borderId="0" xfId="45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45" applyNumberFormat="1" applyFont="1" applyAlignment="1">
      <alignment/>
    </xf>
    <xf numFmtId="10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33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4" fillId="0" borderId="0" xfId="49" applyNumberFormat="1" applyFont="1" applyBorder="1" applyAlignment="1" applyProtection="1">
      <alignment/>
      <protection/>
    </xf>
    <xf numFmtId="4" fontId="4" fillId="0" borderId="0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3" fontId="4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170" fontId="2" fillId="19" borderId="10" xfId="45" applyFont="1" applyFill="1" applyBorder="1" applyAlignment="1">
      <alignment horizontal="center" vertical="center"/>
    </xf>
    <xf numFmtId="170" fontId="5" fillId="0" borderId="11" xfId="45" applyFont="1" applyBorder="1" applyAlignment="1">
      <alignment horizontal="center"/>
    </xf>
    <xf numFmtId="170" fontId="2" fillId="0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0" fontId="2" fillId="0" borderId="14" xfId="45" applyFont="1" applyBorder="1" applyAlignment="1">
      <alignment horizontal="center"/>
    </xf>
    <xf numFmtId="170" fontId="1" fillId="0" borderId="15" xfId="45" applyFont="1" applyBorder="1" applyAlignment="1">
      <alignment horizontal="center"/>
    </xf>
    <xf numFmtId="170" fontId="1" fillId="0" borderId="16" xfId="45" applyFont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  <xf numFmtId="170" fontId="1" fillId="0" borderId="17" xfId="45" applyFont="1" applyBorder="1" applyAlignment="1">
      <alignment horizontal="center"/>
    </xf>
    <xf numFmtId="170" fontId="4" fillId="0" borderId="0" xfId="45" applyFont="1" applyBorder="1" applyAlignment="1">
      <alignment/>
    </xf>
    <xf numFmtId="0" fontId="2" fillId="10" borderId="18" xfId="0" applyFont="1" applyFill="1" applyBorder="1" applyAlignment="1">
      <alignment horizontal="center"/>
    </xf>
    <xf numFmtId="170" fontId="2" fillId="7" borderId="12" xfId="45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0" xfId="50" applyFont="1" applyFill="1" applyBorder="1" applyAlignment="1">
      <alignment horizont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0" fontId="4" fillId="0" borderId="21" xfId="45" applyFont="1" applyBorder="1" applyAlignment="1">
      <alignment/>
    </xf>
    <xf numFmtId="170" fontId="4" fillId="0" borderId="22" xfId="45" applyFont="1" applyBorder="1" applyAlignment="1">
      <alignment/>
    </xf>
    <xf numFmtId="170" fontId="4" fillId="0" borderId="20" xfId="45" applyFont="1" applyBorder="1" applyAlignment="1">
      <alignment/>
    </xf>
    <xf numFmtId="170" fontId="4" fillId="0" borderId="23" xfId="45" applyFont="1" applyBorder="1" applyAlignment="1">
      <alignment horizontal="center"/>
    </xf>
    <xf numFmtId="170" fontId="4" fillId="0" borderId="21" xfId="45" applyFont="1" applyBorder="1" applyAlignment="1">
      <alignment horizontal="center"/>
    </xf>
    <xf numFmtId="170" fontId="4" fillId="0" borderId="22" xfId="45" applyFont="1" applyBorder="1" applyAlignment="1">
      <alignment horizontal="center"/>
    </xf>
    <xf numFmtId="170" fontId="1" fillId="0" borderId="24" xfId="45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1" fontId="4" fillId="0" borderId="25" xfId="54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170" fontId="4" fillId="0" borderId="26" xfId="45" applyFont="1" applyBorder="1" applyAlignment="1">
      <alignment horizontal="right"/>
    </xf>
    <xf numFmtId="170" fontId="4" fillId="0" borderId="27" xfId="45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50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center"/>
    </xf>
    <xf numFmtId="171" fontId="4" fillId="0" borderId="28" xfId="54" applyFont="1" applyBorder="1" applyAlignment="1">
      <alignment horizontal="right"/>
    </xf>
    <xf numFmtId="170" fontId="4" fillId="0" borderId="28" xfId="45" applyFont="1" applyBorder="1" applyAlignment="1">
      <alignment/>
    </xf>
    <xf numFmtId="170" fontId="4" fillId="0" borderId="30" xfId="45" applyFont="1" applyBorder="1" applyAlignment="1">
      <alignment horizontal="center"/>
    </xf>
    <xf numFmtId="170" fontId="4" fillId="0" borderId="15" xfId="45" applyFont="1" applyBorder="1" applyAlignment="1">
      <alignment horizontal="center"/>
    </xf>
    <xf numFmtId="170" fontId="4" fillId="0" borderId="16" xfId="45" applyFont="1" applyBorder="1" applyAlignment="1">
      <alignment horizontal="center"/>
    </xf>
    <xf numFmtId="170" fontId="4" fillId="0" borderId="31" xfId="45" applyFont="1" applyBorder="1" applyAlignment="1">
      <alignment horizontal="center"/>
    </xf>
    <xf numFmtId="170" fontId="4" fillId="0" borderId="12" xfId="45" applyFont="1" applyBorder="1" applyAlignment="1">
      <alignment horizontal="center"/>
    </xf>
    <xf numFmtId="170" fontId="4" fillId="0" borderId="32" xfId="45" applyFont="1" applyBorder="1" applyAlignment="1">
      <alignment/>
    </xf>
    <xf numFmtId="2" fontId="3" fillId="0" borderId="0" xfId="49" applyNumberFormat="1" applyFont="1">
      <alignment/>
      <protection/>
    </xf>
    <xf numFmtId="2" fontId="3" fillId="0" borderId="0" xfId="49" applyNumberFormat="1" applyFont="1" applyAlignment="1">
      <alignment horizontal="center"/>
      <protection/>
    </xf>
    <xf numFmtId="2" fontId="3" fillId="0" borderId="0" xfId="49" applyNumberFormat="1" applyFont="1" applyAlignment="1">
      <alignment/>
      <protection/>
    </xf>
    <xf numFmtId="2" fontId="10" fillId="0" borderId="0" xfId="49" applyNumberFormat="1" applyFont="1" applyAlignment="1">
      <alignment/>
      <protection/>
    </xf>
    <xf numFmtId="2" fontId="1" fillId="0" borderId="0" xfId="49" applyNumberFormat="1" applyFont="1" applyBorder="1" applyProtection="1">
      <alignment/>
      <protection/>
    </xf>
    <xf numFmtId="2" fontId="3" fillId="0" borderId="0" xfId="49" applyNumberFormat="1" applyFont="1" applyBorder="1" applyAlignment="1" applyProtection="1">
      <alignment horizontal="center"/>
      <protection/>
    </xf>
    <xf numFmtId="2" fontId="3" fillId="0" borderId="0" xfId="49" applyNumberFormat="1" applyFont="1" applyBorder="1" applyAlignment="1" applyProtection="1">
      <alignment/>
      <protection/>
    </xf>
    <xf numFmtId="2" fontId="3" fillId="0" borderId="0" xfId="49" applyNumberFormat="1" applyFont="1" applyBorder="1" applyProtection="1">
      <alignment/>
      <protection/>
    </xf>
    <xf numFmtId="2" fontId="11" fillId="0" borderId="0" xfId="49" applyNumberFormat="1" applyFont="1" applyBorder="1" applyProtection="1">
      <alignment/>
      <protection/>
    </xf>
    <xf numFmtId="0" fontId="1" fillId="0" borderId="0" xfId="0" applyFont="1" applyAlignment="1">
      <alignment/>
    </xf>
    <xf numFmtId="2" fontId="0" fillId="0" borderId="0" xfId="49" applyNumberFormat="1" applyFont="1" applyBorder="1" applyProtection="1">
      <alignment/>
      <protection/>
    </xf>
    <xf numFmtId="2" fontId="12" fillId="0" borderId="33" xfId="49" applyNumberFormat="1" applyFont="1" applyBorder="1" applyAlignment="1">
      <alignment horizontal="centerContinuous"/>
      <protection/>
    </xf>
    <xf numFmtId="2" fontId="12" fillId="0" borderId="33" xfId="49" applyNumberFormat="1" applyFont="1" applyBorder="1" applyAlignment="1">
      <alignment horizontal="center"/>
      <protection/>
    </xf>
    <xf numFmtId="2" fontId="12" fillId="0" borderId="33" xfId="49" applyNumberFormat="1" applyFont="1" applyBorder="1" applyAlignment="1" applyProtection="1">
      <alignment horizontal="centerContinuous"/>
      <protection locked="0"/>
    </xf>
    <xf numFmtId="2" fontId="12" fillId="0" borderId="34" xfId="49" applyNumberFormat="1" applyFont="1" applyBorder="1" applyAlignment="1" applyProtection="1">
      <alignment horizontal="centerContinuous"/>
      <protection locked="0"/>
    </xf>
    <xf numFmtId="2" fontId="12" fillId="0" borderId="35" xfId="49" applyNumberFormat="1" applyFont="1" applyBorder="1" applyAlignment="1">
      <alignment horizontal="centerContinuous"/>
      <protection/>
    </xf>
    <xf numFmtId="2" fontId="12" fillId="0" borderId="36" xfId="49" applyNumberFormat="1" applyFont="1" applyBorder="1" applyAlignment="1">
      <alignment horizontal="centerContinuous"/>
      <protection/>
    </xf>
    <xf numFmtId="2" fontId="12" fillId="0" borderId="36" xfId="49" applyNumberFormat="1" applyFont="1" applyBorder="1" applyAlignment="1">
      <alignment horizontal="center"/>
      <protection/>
    </xf>
    <xf numFmtId="2" fontId="3" fillId="0" borderId="36" xfId="49" applyNumberFormat="1" applyFont="1" applyBorder="1" applyAlignment="1">
      <alignment horizontal="centerContinuous"/>
      <protection/>
    </xf>
    <xf numFmtId="2" fontId="3" fillId="0" borderId="37" xfId="49" applyNumberFormat="1" applyFont="1" applyBorder="1" applyAlignment="1">
      <alignment horizontal="centerContinuous"/>
      <protection/>
    </xf>
    <xf numFmtId="2" fontId="3" fillId="0" borderId="38" xfId="49" applyNumberFormat="1" applyFont="1" applyBorder="1" applyAlignment="1">
      <alignment horizontal="centerContinuous"/>
      <protection/>
    </xf>
    <xf numFmtId="173" fontId="0" fillId="0" borderId="39" xfId="45" applyNumberFormat="1" applyFont="1" applyBorder="1" applyAlignment="1">
      <alignment vertical="center"/>
    </xf>
    <xf numFmtId="2" fontId="3" fillId="0" borderId="39" xfId="49" applyNumberFormat="1" applyFont="1" applyBorder="1" applyAlignment="1">
      <alignment horizontal="center" vertical="center"/>
      <protection/>
    </xf>
    <xf numFmtId="2" fontId="3" fillId="0" borderId="19" xfId="49" applyNumberFormat="1" applyFont="1" applyBorder="1" applyAlignment="1" applyProtection="1">
      <alignment vertical="center"/>
      <protection locked="0"/>
    </xf>
    <xf numFmtId="2" fontId="3" fillId="34" borderId="39" xfId="49" applyNumberFormat="1" applyFont="1" applyFill="1" applyBorder="1" applyAlignment="1">
      <alignment vertical="center"/>
      <protection/>
    </xf>
    <xf numFmtId="2" fontId="3" fillId="0" borderId="40" xfId="49" applyNumberFormat="1" applyFont="1" applyBorder="1" applyAlignment="1" applyProtection="1">
      <alignment vertical="center"/>
      <protection locked="0"/>
    </xf>
    <xf numFmtId="2" fontId="3" fillId="34" borderId="27" xfId="49" applyNumberFormat="1" applyFont="1" applyFill="1" applyBorder="1" applyAlignment="1">
      <alignment vertical="center"/>
      <protection/>
    </xf>
    <xf numFmtId="2" fontId="3" fillId="0" borderId="18" xfId="49" applyNumberFormat="1" applyFont="1" applyBorder="1">
      <alignment/>
      <protection/>
    </xf>
    <xf numFmtId="2" fontId="3" fillId="0" borderId="41" xfId="49" applyNumberFormat="1" applyFont="1" applyBorder="1">
      <alignment/>
      <protection/>
    </xf>
    <xf numFmtId="181" fontId="8" fillId="35" borderId="42" xfId="49" applyNumberFormat="1" applyFont="1" applyFill="1" applyBorder="1">
      <alignment/>
      <protection/>
    </xf>
    <xf numFmtId="2" fontId="8" fillId="0" borderId="42" xfId="49" applyNumberFormat="1" applyFont="1" applyBorder="1" applyAlignment="1">
      <alignment horizontal="center"/>
      <protection/>
    </xf>
    <xf numFmtId="2" fontId="8" fillId="34" borderId="42" xfId="49" applyNumberFormat="1" applyFont="1" applyFill="1" applyBorder="1" applyAlignment="1">
      <alignment/>
      <protection/>
    </xf>
    <xf numFmtId="170" fontId="0" fillId="35" borderId="42" xfId="45" applyFont="1" applyFill="1" applyBorder="1" applyAlignment="1">
      <alignment horizontal="right"/>
    </xf>
    <xf numFmtId="171" fontId="8" fillId="34" borderId="42" xfId="54" applyFont="1" applyFill="1" applyBorder="1" applyAlignment="1">
      <alignment horizontal="right"/>
    </xf>
    <xf numFmtId="171" fontId="8" fillId="34" borderId="43" xfId="54" applyFont="1" applyFill="1" applyBorder="1" applyAlignment="1">
      <alignment horizontal="right"/>
    </xf>
    <xf numFmtId="170" fontId="0" fillId="35" borderId="44" xfId="45" applyFont="1" applyFill="1" applyBorder="1" applyAlignment="1">
      <alignment horizontal="right"/>
    </xf>
    <xf numFmtId="171" fontId="8" fillId="34" borderId="45" xfId="54" applyFont="1" applyFill="1" applyBorder="1" applyAlignment="1">
      <alignment horizontal="center"/>
    </xf>
    <xf numFmtId="2" fontId="3" fillId="0" borderId="0" xfId="49" applyNumberFormat="1" applyFont="1" applyBorder="1">
      <alignment/>
      <protection/>
    </xf>
    <xf numFmtId="170" fontId="12" fillId="0" borderId="0" xfId="45" applyFont="1" applyBorder="1" applyAlignment="1">
      <alignment horizontal="centerContinuous"/>
    </xf>
    <xf numFmtId="2" fontId="12" fillId="0" borderId="0" xfId="49" applyNumberFormat="1" applyFont="1" applyBorder="1" applyAlignment="1">
      <alignment horizontal="center"/>
      <protection/>
    </xf>
    <xf numFmtId="2" fontId="12" fillId="0" borderId="0" xfId="49" applyNumberFormat="1" applyFont="1" applyFill="1" applyBorder="1" applyAlignment="1">
      <alignment/>
      <protection/>
    </xf>
    <xf numFmtId="2" fontId="3" fillId="0" borderId="0" xfId="49" applyNumberFormat="1" applyFont="1" applyFill="1" applyBorder="1" applyAlignment="1">
      <alignment horizontal="right"/>
      <protection/>
    </xf>
    <xf numFmtId="2" fontId="12" fillId="0" borderId="0" xfId="49" applyNumberFormat="1" applyFont="1" applyFill="1" applyBorder="1" applyAlignment="1">
      <alignment horizontal="right"/>
      <protection/>
    </xf>
    <xf numFmtId="2" fontId="13" fillId="0" borderId="0" xfId="49" applyNumberFormat="1" applyFont="1" applyFill="1" applyBorder="1" applyAlignment="1">
      <alignment horizontal="center"/>
      <protection/>
    </xf>
    <xf numFmtId="2" fontId="3" fillId="0" borderId="0" xfId="49" applyNumberFormat="1" applyFont="1" applyFill="1" applyBorder="1" applyAlignment="1">
      <alignment horizontal="centerContinuous"/>
      <protection/>
    </xf>
    <xf numFmtId="2" fontId="12" fillId="0" borderId="0" xfId="49" applyNumberFormat="1" applyFont="1" applyFill="1" applyBorder="1">
      <alignment/>
      <protection/>
    </xf>
    <xf numFmtId="2" fontId="3" fillId="34" borderId="46" xfId="49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0" fontId="4" fillId="0" borderId="29" xfId="0" applyFont="1" applyFill="1" applyBorder="1" applyAlignment="1">
      <alignment wrapText="1"/>
    </xf>
    <xf numFmtId="170" fontId="1" fillId="0" borderId="0" xfId="0" applyNumberFormat="1" applyFont="1" applyAlignment="1">
      <alignment/>
    </xf>
    <xf numFmtId="0" fontId="0" fillId="36" borderId="47" xfId="0" applyFill="1" applyBorder="1" applyAlignment="1">
      <alignment/>
    </xf>
    <xf numFmtId="0" fontId="0" fillId="36" borderId="47" xfId="0" applyFill="1" applyBorder="1" applyAlignment="1">
      <alignment horizontal="center"/>
    </xf>
    <xf numFmtId="17" fontId="0" fillId="36" borderId="47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36" borderId="47" xfId="0" applyNumberFormat="1" applyFill="1" applyBorder="1" applyAlignment="1">
      <alignment/>
    </xf>
    <xf numFmtId="2" fontId="37" fillId="22" borderId="2" xfId="35" applyNumberFormat="1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44" fontId="0" fillId="0" borderId="47" xfId="45" applyNumberFormat="1" applyFont="1" applyBorder="1" applyAlignment="1">
      <alignment horizontal="center"/>
    </xf>
    <xf numFmtId="44" fontId="0" fillId="36" borderId="47" xfId="45" applyNumberFormat="1" applyFont="1" applyFill="1" applyBorder="1" applyAlignment="1">
      <alignment/>
    </xf>
    <xf numFmtId="10" fontId="0" fillId="0" borderId="0" xfId="52" applyNumberFormat="1" applyFont="1" applyFill="1" applyBorder="1" applyAlignment="1">
      <alignment/>
    </xf>
    <xf numFmtId="0" fontId="0" fillId="0" borderId="47" xfId="0" applyFont="1" applyBorder="1" applyAlignment="1">
      <alignment wrapText="1"/>
    </xf>
    <xf numFmtId="44" fontId="49" fillId="36" borderId="48" xfId="45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13" xfId="45" applyNumberFormat="1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45" applyNumberFormat="1" applyFont="1" applyFill="1" applyBorder="1" applyAlignment="1">
      <alignment horizontal="center"/>
    </xf>
    <xf numFmtId="44" fontId="0" fillId="0" borderId="47" xfId="45" applyNumberFormat="1" applyFont="1" applyFill="1" applyBorder="1" applyAlignment="1">
      <alignment horizontal="center"/>
    </xf>
    <xf numFmtId="44" fontId="0" fillId="0" borderId="49" xfId="45" applyNumberFormat="1" applyFont="1" applyFill="1" applyBorder="1" applyAlignment="1">
      <alignment horizontal="center"/>
    </xf>
    <xf numFmtId="44" fontId="0" fillId="0" borderId="47" xfId="0" applyNumberFormat="1" applyFill="1" applyBorder="1" applyAlignment="1">
      <alignment/>
    </xf>
    <xf numFmtId="0" fontId="49" fillId="0" borderId="0" xfId="0" applyFont="1" applyFill="1" applyBorder="1" applyAlignment="1">
      <alignment/>
    </xf>
    <xf numFmtId="44" fontId="49" fillId="0" borderId="0" xfId="45" applyNumberFormat="1" applyFont="1" applyFill="1" applyBorder="1" applyAlignment="1">
      <alignment/>
    </xf>
    <xf numFmtId="44" fontId="0" fillId="37" borderId="47" xfId="0" applyNumberFormat="1" applyFill="1" applyBorder="1" applyAlignment="1">
      <alignment/>
    </xf>
    <xf numFmtId="170" fontId="4" fillId="0" borderId="0" xfId="45" applyFont="1" applyFill="1" applyAlignment="1">
      <alignment/>
    </xf>
    <xf numFmtId="170" fontId="6" fillId="0" borderId="0" xfId="45" applyFont="1" applyFill="1" applyAlignment="1">
      <alignment/>
    </xf>
    <xf numFmtId="0" fontId="1" fillId="0" borderId="0" xfId="0" applyFont="1" applyFill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2" xfId="0" applyFont="1" applyFill="1" applyBorder="1" applyAlignment="1">
      <alignment wrapText="1"/>
    </xf>
    <xf numFmtId="171" fontId="4" fillId="0" borderId="14" xfId="54" applyFont="1" applyBorder="1" applyAlignment="1">
      <alignment horizontal="right"/>
    </xf>
    <xf numFmtId="170" fontId="4" fillId="0" borderId="53" xfId="45" applyFont="1" applyFill="1" applyBorder="1" applyAlignment="1">
      <alignment horizontal="center"/>
    </xf>
    <xf numFmtId="170" fontId="4" fillId="0" borderId="21" xfId="45" applyFont="1" applyFill="1" applyBorder="1" applyAlignment="1">
      <alignment horizontal="center"/>
    </xf>
    <xf numFmtId="170" fontId="4" fillId="0" borderId="35" xfId="45" applyFont="1" applyFill="1" applyBorder="1" applyAlignment="1">
      <alignment horizontal="center"/>
    </xf>
    <xf numFmtId="170" fontId="4" fillId="0" borderId="14" xfId="45" applyFont="1" applyFill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56" xfId="0" applyFont="1" applyBorder="1" applyAlignment="1">
      <alignment horizontal="center"/>
    </xf>
    <xf numFmtId="171" fontId="4" fillId="0" borderId="54" xfId="54" applyFont="1" applyBorder="1" applyAlignment="1">
      <alignment/>
    </xf>
    <xf numFmtId="170" fontId="4" fillId="0" borderId="57" xfId="45" applyFont="1" applyBorder="1" applyAlignment="1">
      <alignment/>
    </xf>
    <xf numFmtId="170" fontId="4" fillId="0" borderId="58" xfId="45" applyFont="1" applyBorder="1" applyAlignment="1">
      <alignment horizontal="center"/>
    </xf>
    <xf numFmtId="170" fontId="4" fillId="0" borderId="57" xfId="45" applyFont="1" applyBorder="1" applyAlignment="1">
      <alignment horizontal="center"/>
    </xf>
    <xf numFmtId="170" fontId="4" fillId="0" borderId="56" xfId="45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49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7" fillId="19" borderId="18" xfId="0" applyFont="1" applyFill="1" applyBorder="1" applyAlignment="1">
      <alignment horizontal="left"/>
    </xf>
    <xf numFmtId="0" fontId="7" fillId="19" borderId="41" xfId="0" applyFont="1" applyFill="1" applyBorder="1" applyAlignment="1">
      <alignment horizontal="left"/>
    </xf>
    <xf numFmtId="0" fontId="7" fillId="19" borderId="59" xfId="0" applyFont="1" applyFill="1" applyBorder="1" applyAlignment="1">
      <alignment horizontal="left"/>
    </xf>
    <xf numFmtId="171" fontId="4" fillId="0" borderId="60" xfId="54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6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7" fillId="10" borderId="18" xfId="0" applyNumberFormat="1" applyFont="1" applyFill="1" applyBorder="1" applyAlignment="1">
      <alignment horizontal="left"/>
    </xf>
    <xf numFmtId="49" fontId="7" fillId="10" borderId="41" xfId="0" applyNumberFormat="1" applyFont="1" applyFill="1" applyBorder="1" applyAlignment="1">
      <alignment horizontal="left"/>
    </xf>
    <xf numFmtId="49" fontId="7" fillId="10" borderId="59" xfId="0" applyNumberFormat="1" applyFont="1" applyFill="1" applyBorder="1" applyAlignment="1">
      <alignment horizontal="left"/>
    </xf>
    <xf numFmtId="2" fontId="12" fillId="0" borderId="63" xfId="49" applyNumberFormat="1" applyFont="1" applyBorder="1" applyAlignment="1">
      <alignment horizontal="center" vertical="center"/>
      <protection/>
    </xf>
    <xf numFmtId="2" fontId="12" fillId="0" borderId="31" xfId="49" applyNumberFormat="1" applyFont="1" applyBorder="1" applyAlignment="1">
      <alignment horizontal="center" vertical="center"/>
      <protection/>
    </xf>
    <xf numFmtId="2" fontId="9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0" fillId="38" borderId="0" xfId="0" applyFont="1" applyFill="1" applyAlignment="1">
      <alignment horizontal="center"/>
    </xf>
    <xf numFmtId="0" fontId="51" fillId="0" borderId="0" xfId="0" applyFont="1" applyBorder="1" applyAlignment="1">
      <alignment horizontal="center"/>
    </xf>
    <xf numFmtId="0" fontId="0" fillId="36" borderId="47" xfId="0" applyFill="1" applyBorder="1" applyAlignment="1">
      <alignment horizontal="left"/>
    </xf>
    <xf numFmtId="0" fontId="0" fillId="36" borderId="47" xfId="0" applyFont="1" applyFill="1" applyBorder="1" applyAlignment="1">
      <alignment horizontal="left" wrapText="1"/>
    </xf>
    <xf numFmtId="0" fontId="0" fillId="36" borderId="47" xfId="0" applyFill="1" applyBorder="1" applyAlignment="1">
      <alignment horizontal="left" wrapText="1"/>
    </xf>
    <xf numFmtId="0" fontId="49" fillId="36" borderId="64" xfId="0" applyFont="1" applyFill="1" applyBorder="1" applyAlignment="1">
      <alignment horizontal="center"/>
    </xf>
    <xf numFmtId="0" fontId="49" fillId="36" borderId="47" xfId="0" applyFont="1" applyFill="1" applyBorder="1" applyAlignment="1">
      <alignment horizontal="center"/>
    </xf>
    <xf numFmtId="0" fontId="49" fillId="36" borderId="65" xfId="0" applyFont="1" applyFill="1" applyBorder="1" applyAlignment="1">
      <alignment horizontal="right"/>
    </xf>
    <xf numFmtId="0" fontId="49" fillId="36" borderId="13" xfId="0" applyFont="1" applyFill="1" applyBorder="1" applyAlignment="1">
      <alignment horizontal="righ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rmal_Plan1" xfId="49"/>
    <cellStyle name="Normal_Planilha de Preços Unitários 2000-200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5</xdr:row>
      <xdr:rowOff>38100</xdr:rowOff>
    </xdr:from>
    <xdr:to>
      <xdr:col>16</xdr:col>
      <xdr:colOff>9525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0" y="8477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SheetLayoutView="100" workbookViewId="0" topLeftCell="A7">
      <selection activeCell="C16" sqref="C16"/>
    </sheetView>
  </sheetViews>
  <sheetFormatPr defaultColWidth="9.140625" defaultRowHeight="12.75"/>
  <cols>
    <col min="1" max="1" width="6.140625" style="2" customWidth="1"/>
    <col min="2" max="2" width="9.00390625" style="2" customWidth="1"/>
    <col min="3" max="3" width="46.28125" style="5" customWidth="1"/>
    <col min="4" max="4" width="7.57421875" style="3" customWidth="1"/>
    <col min="5" max="5" width="12.57421875" style="2" customWidth="1"/>
    <col min="6" max="6" width="14.421875" style="2" customWidth="1"/>
    <col min="7" max="7" width="14.8515625" style="2" customWidth="1"/>
    <col min="8" max="9" width="15.421875" style="2" customWidth="1"/>
    <col min="10" max="10" width="19.00390625" style="2" customWidth="1"/>
    <col min="11" max="11" width="18.7109375" style="2" customWidth="1"/>
    <col min="12" max="12" width="20.00390625" style="2" customWidth="1"/>
    <col min="13" max="13" width="6.7109375" style="2" customWidth="1"/>
    <col min="14" max="14" width="16.421875" style="2" bestFit="1" customWidth="1"/>
    <col min="15" max="15" width="13.140625" style="2" customWidth="1"/>
    <col min="16" max="16" width="17.140625" style="2" customWidth="1"/>
    <col min="17" max="17" width="9.140625" style="2" customWidth="1"/>
    <col min="18" max="18" width="16.57421875" style="2" bestFit="1" customWidth="1"/>
    <col min="19" max="16384" width="9.140625" style="2" customWidth="1"/>
  </cols>
  <sheetData>
    <row r="1" spans="1:16" ht="12.75">
      <c r="A1" s="6"/>
      <c r="B1" s="6"/>
      <c r="C1" s="24" t="s">
        <v>27</v>
      </c>
      <c r="D1" s="14"/>
      <c r="E1" s="6"/>
      <c r="F1" s="6"/>
      <c r="G1" s="14"/>
      <c r="H1" s="14"/>
      <c r="I1" s="14"/>
      <c r="J1" s="14"/>
      <c r="K1" s="14"/>
      <c r="L1" s="14"/>
      <c r="M1" s="6"/>
      <c r="N1" s="6"/>
      <c r="O1" s="6"/>
      <c r="P1" s="6"/>
    </row>
    <row r="2" spans="1:16" ht="12.75">
      <c r="A2" s="6"/>
      <c r="B2" s="6"/>
      <c r="C2" s="13"/>
      <c r="D2" s="1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180" t="s">
        <v>3</v>
      </c>
      <c r="B3" s="180"/>
      <c r="C3" s="180"/>
      <c r="D3" s="1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6"/>
      <c r="B4" s="6"/>
      <c r="C4" s="13"/>
      <c r="D4" s="1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181" t="s">
        <v>35</v>
      </c>
      <c r="B5" s="181"/>
      <c r="C5" s="181"/>
      <c r="D5" s="181"/>
      <c r="E5" s="181"/>
      <c r="F5" s="181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181" t="s">
        <v>10</v>
      </c>
      <c r="B6" s="181"/>
      <c r="C6" s="181"/>
      <c r="D6" s="181"/>
      <c r="E6" s="25"/>
      <c r="F6" s="25"/>
      <c r="G6" s="17"/>
      <c r="H6" s="17"/>
      <c r="I6" s="17"/>
      <c r="J6" s="17"/>
      <c r="K6" s="17"/>
      <c r="L6" s="17"/>
      <c r="M6" s="17"/>
      <c r="N6" s="17"/>
      <c r="O6" s="17"/>
      <c r="P6" s="16"/>
    </row>
    <row r="7" spans="1:16" ht="12.75">
      <c r="A7" s="181" t="s">
        <v>13</v>
      </c>
      <c r="B7" s="181"/>
      <c r="C7" s="181"/>
      <c r="D7" s="181"/>
      <c r="E7" s="26"/>
      <c r="F7" s="27" t="s">
        <v>20</v>
      </c>
      <c r="G7" s="18">
        <v>0.2003</v>
      </c>
      <c r="H7" s="19"/>
      <c r="I7" s="19"/>
      <c r="J7" s="19"/>
      <c r="K7" s="19"/>
      <c r="L7" s="19"/>
      <c r="M7" s="17"/>
      <c r="N7" s="17"/>
      <c r="O7" s="17"/>
      <c r="P7" s="16"/>
    </row>
    <row r="8" spans="1:16" ht="12.75">
      <c r="A8" s="181" t="s">
        <v>14</v>
      </c>
      <c r="B8" s="181"/>
      <c r="C8" s="181"/>
      <c r="D8" s="181"/>
      <c r="E8" s="28"/>
      <c r="F8" s="28"/>
      <c r="G8" s="17"/>
      <c r="H8" s="17"/>
      <c r="I8" s="17"/>
      <c r="J8" s="17"/>
      <c r="K8" s="17"/>
      <c r="L8" s="17"/>
      <c r="M8" s="29"/>
      <c r="N8" s="17"/>
      <c r="O8" s="17"/>
      <c r="P8" s="16"/>
    </row>
    <row r="9" spans="1:16" ht="12.75">
      <c r="A9" s="182" t="s">
        <v>63</v>
      </c>
      <c r="B9" s="182"/>
      <c r="C9" s="182"/>
      <c r="D9" s="182"/>
      <c r="E9" s="4"/>
      <c r="F9" s="4"/>
      <c r="G9" s="6"/>
      <c r="H9" s="6"/>
      <c r="I9" s="6"/>
      <c r="J9" s="6"/>
      <c r="K9" s="6"/>
      <c r="L9" s="30"/>
      <c r="M9" s="6"/>
      <c r="N9" s="6"/>
      <c r="O9" s="6"/>
      <c r="P9" s="6"/>
    </row>
    <row r="10" spans="1:16" ht="13.5" thickBot="1">
      <c r="A10" s="15"/>
      <c r="B10" s="15"/>
      <c r="C10" s="13"/>
      <c r="D10" s="14"/>
      <c r="E10" s="6"/>
      <c r="F10" s="6"/>
      <c r="G10" s="21"/>
      <c r="H10" s="21"/>
      <c r="I10" s="21"/>
      <c r="J10" s="21"/>
      <c r="K10" s="21"/>
      <c r="L10" s="21"/>
      <c r="M10" s="16"/>
      <c r="N10" s="16"/>
      <c r="O10" s="16"/>
      <c r="P10" s="16"/>
    </row>
    <row r="11" spans="1:16" ht="15.75" thickBot="1">
      <c r="A11" s="183" t="s">
        <v>36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5"/>
      <c r="M11" s="8"/>
      <c r="N11" s="8"/>
      <c r="O11" s="8"/>
      <c r="P11" s="8"/>
    </row>
    <row r="12" spans="1:16" ht="13.5" thickBot="1">
      <c r="A12" s="188" t="s">
        <v>0</v>
      </c>
      <c r="B12" s="35" t="s">
        <v>15</v>
      </c>
      <c r="C12" s="193" t="s">
        <v>1</v>
      </c>
      <c r="D12" s="188" t="s">
        <v>4</v>
      </c>
      <c r="E12" s="188" t="s">
        <v>2</v>
      </c>
      <c r="F12" s="178" t="s">
        <v>26</v>
      </c>
      <c r="G12" s="179"/>
      <c r="H12" s="178" t="s">
        <v>25</v>
      </c>
      <c r="I12" s="179"/>
      <c r="J12" s="178" t="s">
        <v>11</v>
      </c>
      <c r="K12" s="179"/>
      <c r="L12" s="36" t="s">
        <v>12</v>
      </c>
      <c r="M12" s="8"/>
      <c r="N12" s="8"/>
      <c r="O12" s="8"/>
      <c r="P12" s="8"/>
    </row>
    <row r="13" spans="1:16" ht="13.5" thickBot="1">
      <c r="A13" s="189"/>
      <c r="B13" s="39">
        <v>44562</v>
      </c>
      <c r="C13" s="194"/>
      <c r="D13" s="189"/>
      <c r="E13" s="189"/>
      <c r="F13" s="37" t="s">
        <v>18</v>
      </c>
      <c r="G13" s="40" t="s">
        <v>19</v>
      </c>
      <c r="H13" s="37" t="s">
        <v>18</v>
      </c>
      <c r="I13" s="40" t="s">
        <v>19</v>
      </c>
      <c r="J13" s="57" t="s">
        <v>26</v>
      </c>
      <c r="K13" s="38" t="s">
        <v>25</v>
      </c>
      <c r="L13" s="32" t="s">
        <v>30</v>
      </c>
      <c r="M13" s="8"/>
      <c r="N13" s="8"/>
      <c r="O13" s="8"/>
      <c r="P13" s="8"/>
    </row>
    <row r="14" spans="1:16" ht="15.75" thickBot="1">
      <c r="A14" s="42" t="s">
        <v>37</v>
      </c>
      <c r="B14" s="195" t="s">
        <v>38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/>
      <c r="M14" s="8"/>
      <c r="N14" s="8"/>
      <c r="O14" s="8"/>
      <c r="P14" s="9"/>
    </row>
    <row r="15" spans="1:16" s="160" customFormat="1" ht="12.75">
      <c r="A15" s="161" t="s">
        <v>6</v>
      </c>
      <c r="B15" s="162">
        <v>99064</v>
      </c>
      <c r="C15" s="163" t="s">
        <v>92</v>
      </c>
      <c r="D15" s="48" t="s">
        <v>5</v>
      </c>
      <c r="E15" s="164">
        <v>463</v>
      </c>
      <c r="F15" s="51">
        <v>0.05</v>
      </c>
      <c r="G15" s="165">
        <f>F15+(F15*$G$7)</f>
        <v>0.060015000000000006</v>
      </c>
      <c r="H15" s="55">
        <v>0.49</v>
      </c>
      <c r="I15" s="165">
        <f>H15+(H15*$G$7)</f>
        <v>0.588147</v>
      </c>
      <c r="J15" s="166">
        <f aca="true" t="shared" si="0" ref="J15:J20">G15*E15</f>
        <v>27.786945000000003</v>
      </c>
      <c r="K15" s="167">
        <f aca="true" t="shared" si="1" ref="K15:K20">I15*E15</f>
        <v>272.31206099999997</v>
      </c>
      <c r="L15" s="168">
        <f>J15+K15</f>
        <v>300.099006</v>
      </c>
      <c r="M15" s="158"/>
      <c r="N15" s="158"/>
      <c r="O15" s="158"/>
      <c r="P15" s="159"/>
    </row>
    <row r="16" spans="1:16" ht="32.25" customHeight="1">
      <c r="A16" s="169" t="s">
        <v>7</v>
      </c>
      <c r="B16" s="170">
        <v>100576</v>
      </c>
      <c r="C16" s="171" t="s">
        <v>31</v>
      </c>
      <c r="D16" s="172" t="s">
        <v>8</v>
      </c>
      <c r="E16" s="173">
        <f>(212*6.5)+(251*6.5)</f>
        <v>3009.5</v>
      </c>
      <c r="F16" s="174">
        <v>1.33</v>
      </c>
      <c r="G16" s="175">
        <f>F16*(1+$G$7)</f>
        <v>1.596399</v>
      </c>
      <c r="H16" s="176">
        <v>0.8</v>
      </c>
      <c r="I16" s="175">
        <f>H16*(1+$G$7)</f>
        <v>0.96024</v>
      </c>
      <c r="J16" s="176">
        <f t="shared" si="0"/>
        <v>4804.362790499999</v>
      </c>
      <c r="K16" s="175">
        <f t="shared" si="1"/>
        <v>2889.84228</v>
      </c>
      <c r="L16" s="177">
        <f aca="true" t="shared" si="2" ref="L16:L21">J16+K16</f>
        <v>7694.205070499999</v>
      </c>
      <c r="M16" s="8"/>
      <c r="N16" s="8"/>
      <c r="O16" s="8"/>
      <c r="P16" s="9"/>
    </row>
    <row r="17" spans="1:16" ht="30.75" customHeight="1">
      <c r="A17" s="58" t="s">
        <v>21</v>
      </c>
      <c r="B17" s="46">
        <v>93358</v>
      </c>
      <c r="C17" s="45" t="s">
        <v>29</v>
      </c>
      <c r="D17" s="49" t="s">
        <v>23</v>
      </c>
      <c r="E17" s="59">
        <f>E18*0.25*0.15</f>
        <v>31.95</v>
      </c>
      <c r="F17" s="52">
        <v>18.89</v>
      </c>
      <c r="G17" s="54">
        <f>F17*(1+$G$7)</f>
        <v>22.673667</v>
      </c>
      <c r="H17" s="56">
        <v>55.64</v>
      </c>
      <c r="I17" s="54">
        <f>H17*(1+$G$7)</f>
        <v>66.78469199999999</v>
      </c>
      <c r="J17" s="56">
        <f t="shared" si="0"/>
        <v>724.4236606499999</v>
      </c>
      <c r="K17" s="54">
        <f t="shared" si="1"/>
        <v>2133.7709093999997</v>
      </c>
      <c r="L17" s="53">
        <f t="shared" si="2"/>
        <v>2858.1945700499996</v>
      </c>
      <c r="M17" s="8"/>
      <c r="N17" s="8"/>
      <c r="O17" s="8"/>
      <c r="P17" s="9"/>
    </row>
    <row r="18" spans="1:16" ht="31.5" customHeight="1">
      <c r="A18" s="58" t="s">
        <v>9</v>
      </c>
      <c r="B18" s="49">
        <v>94273</v>
      </c>
      <c r="C18" s="45" t="s">
        <v>28</v>
      </c>
      <c r="D18" s="49" t="s">
        <v>5</v>
      </c>
      <c r="E18" s="59">
        <v>852</v>
      </c>
      <c r="F18" s="52">
        <v>37.26</v>
      </c>
      <c r="G18" s="54">
        <f>F18*(1+$G$7)</f>
        <v>44.723178</v>
      </c>
      <c r="H18" s="56">
        <v>12.83</v>
      </c>
      <c r="I18" s="54">
        <f>H18*(1+$G$7)</f>
        <v>15.399849</v>
      </c>
      <c r="J18" s="56">
        <f t="shared" si="0"/>
        <v>38104.147656</v>
      </c>
      <c r="K18" s="54">
        <f t="shared" si="1"/>
        <v>13120.671348</v>
      </c>
      <c r="L18" s="53">
        <f t="shared" si="2"/>
        <v>51224.819004000004</v>
      </c>
      <c r="M18" s="8"/>
      <c r="N18" s="8"/>
      <c r="O18" s="8"/>
      <c r="P18" s="8"/>
    </row>
    <row r="19" spans="1:16" ht="32.25">
      <c r="A19" s="58" t="s">
        <v>22</v>
      </c>
      <c r="B19" s="60" t="s">
        <v>91</v>
      </c>
      <c r="C19" s="126" t="s">
        <v>64</v>
      </c>
      <c r="D19" s="50" t="s">
        <v>8</v>
      </c>
      <c r="E19" s="61">
        <f>E16</f>
        <v>3009.5</v>
      </c>
      <c r="F19" s="62">
        <v>17.61</v>
      </c>
      <c r="G19" s="63">
        <f>F19*(1+$G$7)</f>
        <v>21.137282999999996</v>
      </c>
      <c r="H19" s="56">
        <v>7.56</v>
      </c>
      <c r="I19" s="54">
        <f>H19*(1+$G$7)</f>
        <v>9.074267999999998</v>
      </c>
      <c r="J19" s="56">
        <f t="shared" si="0"/>
        <v>63612.653188499986</v>
      </c>
      <c r="K19" s="54">
        <f t="shared" si="1"/>
        <v>27309.009545999994</v>
      </c>
      <c r="L19" s="53">
        <f t="shared" si="2"/>
        <v>90921.66273449999</v>
      </c>
      <c r="M19" s="41"/>
      <c r="N19" s="8"/>
      <c r="O19" s="8"/>
      <c r="P19" s="8"/>
    </row>
    <row r="20" spans="1:16" ht="55.5" customHeight="1" thickBot="1">
      <c r="A20" s="64" t="s">
        <v>93</v>
      </c>
      <c r="B20" s="47" t="s">
        <v>32</v>
      </c>
      <c r="C20" s="65" t="s">
        <v>33</v>
      </c>
      <c r="D20" s="66" t="s">
        <v>34</v>
      </c>
      <c r="E20" s="67">
        <f>(E19*0.15)*30</f>
        <v>13542.75</v>
      </c>
      <c r="F20" s="68">
        <v>0.56</v>
      </c>
      <c r="G20" s="69">
        <f>F20*(1+$G$7)</f>
        <v>0.672168</v>
      </c>
      <c r="H20" s="70">
        <v>0.09</v>
      </c>
      <c r="I20" s="71">
        <f>H20*(1+$G$7)</f>
        <v>0.10802699999999998</v>
      </c>
      <c r="J20" s="72">
        <f t="shared" si="0"/>
        <v>9103.003182</v>
      </c>
      <c r="K20" s="73">
        <f t="shared" si="1"/>
        <v>1462.9826542499998</v>
      </c>
      <c r="L20" s="74">
        <f t="shared" si="2"/>
        <v>10565.98583625</v>
      </c>
      <c r="M20" s="8"/>
      <c r="N20" s="8"/>
      <c r="O20" s="8"/>
      <c r="P20" s="11"/>
    </row>
    <row r="21" spans="1:14" ht="13.5" thickBot="1">
      <c r="A21" s="190" t="s">
        <v>12</v>
      </c>
      <c r="B21" s="191"/>
      <c r="C21" s="191"/>
      <c r="D21" s="191"/>
      <c r="E21" s="191"/>
      <c r="F21" s="191"/>
      <c r="G21" s="191"/>
      <c r="H21" s="191"/>
      <c r="I21" s="192"/>
      <c r="J21" s="33">
        <f>SUM(J15:J20)</f>
        <v>116376.37742264998</v>
      </c>
      <c r="K21" s="33">
        <f>SUM(K15:K20)</f>
        <v>47188.588798649995</v>
      </c>
      <c r="L21" s="43">
        <f t="shared" si="2"/>
        <v>163564.96622129998</v>
      </c>
      <c r="N21" s="127"/>
    </row>
    <row r="22" spans="1:16" ht="13.5" thickBo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31">
        <f>L21</f>
        <v>163564.96622129998</v>
      </c>
      <c r="P22" s="10"/>
    </row>
    <row r="23" spans="1:12" ht="13.5" thickBot="1">
      <c r="A23" s="6"/>
      <c r="B23" s="6"/>
      <c r="C23" s="6"/>
      <c r="D23" s="6"/>
      <c r="E23" s="186"/>
      <c r="F23" s="186"/>
      <c r="G23" s="186"/>
      <c r="H23" s="8"/>
      <c r="I23" s="8"/>
      <c r="J23" s="8"/>
      <c r="K23" s="8"/>
      <c r="L23" s="8"/>
    </row>
    <row r="24" spans="1:16" ht="12.75">
      <c r="A24" s="4" t="s">
        <v>94</v>
      </c>
      <c r="B24" s="4"/>
      <c r="C24" s="20"/>
      <c r="D24" s="6"/>
      <c r="E24" s="7"/>
      <c r="F24" s="44" t="s">
        <v>16</v>
      </c>
      <c r="G24" s="8"/>
      <c r="H24" s="8"/>
      <c r="I24" s="8"/>
      <c r="J24" s="8"/>
      <c r="K24" s="8"/>
      <c r="L24" s="8"/>
      <c r="P24" s="10"/>
    </row>
    <row r="25" spans="1:18" ht="12.75">
      <c r="A25" s="4"/>
      <c r="B25" s="22"/>
      <c r="C25" s="13"/>
      <c r="D25" s="6"/>
      <c r="E25" s="7"/>
      <c r="F25" s="23" t="s">
        <v>17</v>
      </c>
      <c r="G25" s="8"/>
      <c r="H25" s="8"/>
      <c r="I25" s="8"/>
      <c r="J25" s="8"/>
      <c r="K25" s="8"/>
      <c r="L25" s="8"/>
      <c r="R25" s="10"/>
    </row>
    <row r="26" spans="1:12" ht="12.75">
      <c r="A26" s="4"/>
      <c r="B26" s="22"/>
      <c r="C26" s="23"/>
      <c r="D26" s="6"/>
      <c r="E26" s="7"/>
      <c r="F26" s="23" t="s">
        <v>14</v>
      </c>
      <c r="G26" s="8"/>
      <c r="H26" s="8"/>
      <c r="I26" s="8"/>
      <c r="J26" s="8"/>
      <c r="K26" s="8"/>
      <c r="L26" s="8"/>
    </row>
    <row r="27" spans="1:16" ht="12.75">
      <c r="A27" s="4"/>
      <c r="B27" s="22"/>
      <c r="C27" s="34"/>
      <c r="D27" s="6"/>
      <c r="E27" s="7"/>
      <c r="F27" s="7"/>
      <c r="G27" s="8"/>
      <c r="H27" s="8"/>
      <c r="I27" s="8"/>
      <c r="J27" s="8"/>
      <c r="K27" s="8"/>
      <c r="L27" s="8"/>
      <c r="P27" s="12"/>
    </row>
    <row r="28" spans="1:12" ht="12.75">
      <c r="A28" s="4"/>
      <c r="B28" s="4"/>
      <c r="C28" s="23"/>
      <c r="D28" s="6"/>
      <c r="E28" s="7"/>
      <c r="F28" s="7"/>
      <c r="G28" s="8"/>
      <c r="H28" s="8"/>
      <c r="I28" s="8"/>
      <c r="J28" s="8"/>
      <c r="K28" s="8"/>
      <c r="L28" s="8"/>
    </row>
    <row r="29" spans="1:12" ht="12.75">
      <c r="A29" s="1"/>
      <c r="B29" s="1"/>
      <c r="C29" s="23"/>
      <c r="D29" s="6"/>
      <c r="E29" s="7"/>
      <c r="F29" s="7"/>
      <c r="G29" s="8"/>
      <c r="H29" s="8"/>
      <c r="I29" s="8"/>
      <c r="J29" s="8"/>
      <c r="K29" s="8"/>
      <c r="L29" s="8"/>
    </row>
    <row r="30" spans="1:12" ht="12.75">
      <c r="A30" s="1"/>
      <c r="B30" s="1"/>
      <c r="D30" s="6"/>
      <c r="E30" s="7"/>
      <c r="F30" s="7"/>
      <c r="G30" s="8"/>
      <c r="H30" s="8"/>
      <c r="I30" s="8"/>
      <c r="J30" s="8"/>
      <c r="K30" s="8"/>
      <c r="L30" s="8"/>
    </row>
    <row r="31" spans="1:12" ht="12.75">
      <c r="A31" s="1"/>
      <c r="B31" s="1"/>
      <c r="D31" s="6"/>
      <c r="E31" s="7"/>
      <c r="F31" s="7"/>
      <c r="G31" s="8"/>
      <c r="H31" s="8"/>
      <c r="I31" s="8"/>
      <c r="J31" s="8"/>
      <c r="K31" s="8"/>
      <c r="L31" s="8"/>
    </row>
    <row r="32" spans="1:12" ht="12.75">
      <c r="A32" s="1"/>
      <c r="B32" s="1"/>
      <c r="D32" s="6"/>
      <c r="E32" s="7"/>
      <c r="F32" s="7"/>
      <c r="G32" s="8"/>
      <c r="H32" s="8"/>
      <c r="I32" s="8"/>
      <c r="J32" s="8"/>
      <c r="K32" s="8"/>
      <c r="L32" s="8"/>
    </row>
    <row r="33" spans="1:12" ht="12.75">
      <c r="A33" s="6"/>
      <c r="B33" s="6"/>
      <c r="C33" s="6"/>
      <c r="D33" s="6"/>
      <c r="E33" s="7"/>
      <c r="F33" s="7"/>
      <c r="G33" s="8"/>
      <c r="H33" s="8"/>
      <c r="I33" s="8"/>
      <c r="J33" s="8"/>
      <c r="K33" s="8"/>
      <c r="L33" s="8"/>
    </row>
    <row r="34" spans="1:12" ht="12.75">
      <c r="A34" s="6"/>
      <c r="B34" s="6"/>
      <c r="C34" s="6"/>
      <c r="D34" s="6"/>
      <c r="E34" s="7"/>
      <c r="F34" s="7"/>
      <c r="G34" s="8"/>
      <c r="H34" s="8"/>
      <c r="I34" s="8"/>
      <c r="J34" s="8"/>
      <c r="K34" s="8"/>
      <c r="L34" s="8"/>
    </row>
    <row r="35" spans="1:12" ht="12.75">
      <c r="A35" s="6"/>
      <c r="B35" s="6"/>
      <c r="C35" s="6"/>
      <c r="D35" s="6"/>
      <c r="E35" s="7"/>
      <c r="F35" s="7"/>
      <c r="G35" s="8"/>
      <c r="H35" s="8"/>
      <c r="I35" s="8"/>
      <c r="J35" s="8"/>
      <c r="K35" s="8"/>
      <c r="L35" s="8"/>
    </row>
  </sheetData>
  <sheetProtection/>
  <mergeCells count="18">
    <mergeCell ref="E23:G23"/>
    <mergeCell ref="A22:K22"/>
    <mergeCell ref="F12:G12"/>
    <mergeCell ref="D12:D13"/>
    <mergeCell ref="E12:E13"/>
    <mergeCell ref="A12:A13"/>
    <mergeCell ref="A21:I21"/>
    <mergeCell ref="C12:C13"/>
    <mergeCell ref="B14:L14"/>
    <mergeCell ref="H12:I12"/>
    <mergeCell ref="J12:K12"/>
    <mergeCell ref="A3:C3"/>
    <mergeCell ref="A5:F5"/>
    <mergeCell ref="A7:D7"/>
    <mergeCell ref="A9:D9"/>
    <mergeCell ref="A8:D8"/>
    <mergeCell ref="A11:L11"/>
    <mergeCell ref="A6:D6"/>
  </mergeCells>
  <printOptions/>
  <pageMargins left="0.31496062992125984" right="0.31496062992125984" top="0.5905511811023623" bottom="0.3937007874015748" header="0.31496062992125984" footer="0.31496062992125984"/>
  <pageSetup horizontalDpi="300" verticalDpi="300" orientation="landscape" paperSize="9" scale="70" r:id="rId4"/>
  <colBreaks count="1" manualBreakCount="1">
    <brk id="16" max="65535" man="1"/>
  </colBreaks>
  <drawing r:id="rId3"/>
  <legacyDrawing r:id="rId2"/>
  <oleObjects>
    <oleObject progId="Word.Picture.8" shapeId="16721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26.57421875" style="0" customWidth="1"/>
    <col min="3" max="3" width="18.421875" style="0" bestFit="1" customWidth="1"/>
    <col min="4" max="4" width="9.421875" style="0" bestFit="1" customWidth="1"/>
    <col min="5" max="5" width="11.00390625" style="0" hidden="1" customWidth="1"/>
    <col min="6" max="6" width="15.8515625" style="0" bestFit="1" customWidth="1"/>
    <col min="7" max="7" width="10.421875" style="0" bestFit="1" customWidth="1"/>
    <col min="8" max="8" width="14.8515625" style="0" bestFit="1" customWidth="1"/>
    <col min="9" max="9" width="10.421875" style="0" bestFit="1" customWidth="1"/>
    <col min="10" max="10" width="14.8515625" style="0" bestFit="1" customWidth="1"/>
    <col min="11" max="11" width="11.28125" style="0" bestFit="1" customWidth="1"/>
    <col min="12" max="12" width="14.8515625" style="0" bestFit="1" customWidth="1"/>
    <col min="13" max="13" width="11.28125" style="0" bestFit="1" customWidth="1"/>
    <col min="14" max="14" width="14.8515625" style="0" bestFit="1" customWidth="1"/>
    <col min="15" max="15" width="11.28125" style="0" bestFit="1" customWidth="1"/>
    <col min="16" max="16" width="14.8515625" style="0" bestFit="1" customWidth="1"/>
    <col min="17" max="17" width="11.28125" style="0" bestFit="1" customWidth="1"/>
  </cols>
  <sheetData>
    <row r="1" spans="1:9" ht="12.75">
      <c r="A1" s="75"/>
      <c r="B1" s="75"/>
      <c r="C1" s="75"/>
      <c r="D1" s="76"/>
      <c r="E1" s="77"/>
      <c r="F1" s="75"/>
      <c r="G1" s="75"/>
      <c r="H1" s="75"/>
      <c r="I1" s="75"/>
    </row>
    <row r="2" spans="1:9" ht="14.25">
      <c r="A2" s="75"/>
      <c r="B2" s="200" t="s">
        <v>39</v>
      </c>
      <c r="C2" s="200"/>
      <c r="D2" s="200"/>
      <c r="E2" s="200"/>
      <c r="F2" s="200"/>
      <c r="G2" s="200"/>
      <c r="H2" s="200"/>
      <c r="I2" s="200"/>
    </row>
    <row r="3" spans="1:9" ht="14.25">
      <c r="A3" s="75"/>
      <c r="B3" s="200" t="s">
        <v>40</v>
      </c>
      <c r="C3" s="200"/>
      <c r="D3" s="200"/>
      <c r="E3" s="200"/>
      <c r="F3" s="200"/>
      <c r="G3" s="200"/>
      <c r="H3" s="200"/>
      <c r="I3" s="200"/>
    </row>
    <row r="4" spans="1:9" ht="12.75">
      <c r="A4" s="75"/>
      <c r="B4" s="4"/>
      <c r="C4" s="75"/>
      <c r="D4" s="76"/>
      <c r="E4" s="77"/>
      <c r="F4" s="75"/>
      <c r="G4" s="75"/>
      <c r="H4" s="75"/>
      <c r="I4" s="75"/>
    </row>
    <row r="5" spans="1:9" ht="12.75">
      <c r="A5" s="75"/>
      <c r="B5" s="4"/>
      <c r="C5" s="75"/>
      <c r="D5" s="76"/>
      <c r="E5" s="77"/>
      <c r="F5" s="75"/>
      <c r="G5" s="75"/>
      <c r="H5" s="75"/>
      <c r="I5" s="75"/>
    </row>
    <row r="6" spans="1:9" ht="12.75">
      <c r="A6" s="75"/>
      <c r="B6" s="4"/>
      <c r="C6" s="75"/>
      <c r="D6" s="76"/>
      <c r="E6" s="77"/>
      <c r="F6" s="75"/>
      <c r="G6" s="75"/>
      <c r="H6" s="75"/>
      <c r="I6" s="75"/>
    </row>
    <row r="7" spans="1:9" ht="18">
      <c r="A7" s="78" t="s">
        <v>41</v>
      </c>
      <c r="B7" s="78"/>
      <c r="C7" s="78"/>
      <c r="D7" s="78"/>
      <c r="E7" s="78"/>
      <c r="F7" s="78"/>
      <c r="G7" s="78"/>
      <c r="H7" s="78"/>
      <c r="I7" s="78"/>
    </row>
    <row r="8" spans="1:9" ht="12.75">
      <c r="A8" s="79" t="s">
        <v>61</v>
      </c>
      <c r="B8" s="79"/>
      <c r="C8" s="5"/>
      <c r="D8" s="80"/>
      <c r="E8" s="81"/>
      <c r="F8" s="82"/>
      <c r="G8" s="82"/>
      <c r="H8" s="82"/>
      <c r="I8" s="82"/>
    </row>
    <row r="9" spans="1:9" ht="12.75">
      <c r="A9" s="79" t="s">
        <v>10</v>
      </c>
      <c r="B9" s="79"/>
      <c r="C9" s="83"/>
      <c r="D9" s="80"/>
      <c r="E9" s="81"/>
      <c r="F9" s="82"/>
      <c r="G9" s="82"/>
      <c r="H9" s="82"/>
      <c r="I9" s="82"/>
    </row>
    <row r="10" spans="1:9" ht="12.75">
      <c r="A10" s="79" t="s">
        <v>13</v>
      </c>
      <c r="B10" s="79"/>
      <c r="C10" s="83"/>
      <c r="D10" s="80"/>
      <c r="E10" s="81"/>
      <c r="F10" s="82"/>
      <c r="G10" s="82"/>
      <c r="H10" s="82"/>
      <c r="I10" s="82"/>
    </row>
    <row r="11" spans="1:9" ht="12.75">
      <c r="A11" s="79" t="s">
        <v>14</v>
      </c>
      <c r="B11" s="79"/>
      <c r="C11" s="83"/>
      <c r="D11" s="80"/>
      <c r="E11" s="81"/>
      <c r="F11" s="82"/>
      <c r="G11" s="82"/>
      <c r="H11" s="82"/>
      <c r="I11" s="82"/>
    </row>
    <row r="12" spans="1:9" ht="12.75">
      <c r="A12" s="1" t="s">
        <v>63</v>
      </c>
      <c r="B12" s="1"/>
      <c r="C12" s="84"/>
      <c r="D12" s="80"/>
      <c r="E12" s="81"/>
      <c r="F12" s="82"/>
      <c r="G12" s="82"/>
      <c r="H12" s="82"/>
      <c r="I12" s="82"/>
    </row>
    <row r="13" spans="1:9" ht="12.75">
      <c r="A13" s="79"/>
      <c r="B13" s="82"/>
      <c r="C13" s="82"/>
      <c r="D13" s="80"/>
      <c r="E13" s="81"/>
      <c r="F13" s="82"/>
      <c r="G13" s="82"/>
      <c r="H13" s="82"/>
      <c r="I13" s="82"/>
    </row>
    <row r="14" spans="1:9" ht="13.5" thickBot="1">
      <c r="A14" s="85"/>
      <c r="B14" s="82"/>
      <c r="C14" s="82"/>
      <c r="D14" s="80"/>
      <c r="E14" s="81"/>
      <c r="F14" s="82"/>
      <c r="G14" s="82"/>
      <c r="H14" s="82"/>
      <c r="I14" s="82"/>
    </row>
    <row r="15" spans="1:17" ht="12.75">
      <c r="A15" s="198" t="s">
        <v>42</v>
      </c>
      <c r="B15" s="86" t="s">
        <v>43</v>
      </c>
      <c r="C15" s="86" t="s">
        <v>44</v>
      </c>
      <c r="D15" s="87" t="s">
        <v>45</v>
      </c>
      <c r="E15" s="87" t="s">
        <v>46</v>
      </c>
      <c r="F15" s="88" t="s">
        <v>47</v>
      </c>
      <c r="G15" s="86"/>
      <c r="H15" s="88" t="s">
        <v>48</v>
      </c>
      <c r="I15" s="86"/>
      <c r="J15" s="89" t="s">
        <v>49</v>
      </c>
      <c r="K15" s="86"/>
      <c r="L15" s="89" t="s">
        <v>50</v>
      </c>
      <c r="M15" s="86"/>
      <c r="N15" s="89" t="s">
        <v>51</v>
      </c>
      <c r="O15" s="86"/>
      <c r="P15" s="89" t="s">
        <v>52</v>
      </c>
      <c r="Q15" s="90"/>
    </row>
    <row r="16" spans="1:17" ht="13.5" thickBot="1">
      <c r="A16" s="199"/>
      <c r="B16" s="91" t="s">
        <v>53</v>
      </c>
      <c r="C16" s="91" t="s">
        <v>54</v>
      </c>
      <c r="D16" s="92" t="s">
        <v>55</v>
      </c>
      <c r="E16" s="92" t="s">
        <v>55</v>
      </c>
      <c r="F16" s="93" t="s">
        <v>56</v>
      </c>
      <c r="G16" s="93" t="s">
        <v>57</v>
      </c>
      <c r="H16" s="93" t="s">
        <v>56</v>
      </c>
      <c r="I16" s="93" t="s">
        <v>57</v>
      </c>
      <c r="J16" s="94" t="s">
        <v>56</v>
      </c>
      <c r="K16" s="93" t="s">
        <v>57</v>
      </c>
      <c r="L16" s="94" t="s">
        <v>56</v>
      </c>
      <c r="M16" s="93" t="s">
        <v>57</v>
      </c>
      <c r="N16" s="94" t="s">
        <v>56</v>
      </c>
      <c r="O16" s="93" t="s">
        <v>57</v>
      </c>
      <c r="P16" s="94" t="s">
        <v>56</v>
      </c>
      <c r="Q16" s="95" t="s">
        <v>57</v>
      </c>
    </row>
    <row r="17" spans="1:17" ht="13.5" thickBot="1">
      <c r="A17" s="124" t="s">
        <v>37</v>
      </c>
      <c r="B17" s="125" t="s">
        <v>38</v>
      </c>
      <c r="C17" s="96">
        <f>'Humberto de Campos'!L21</f>
        <v>163564.96622129998</v>
      </c>
      <c r="D17" s="97">
        <f>(C17/C18)*100</f>
        <v>100</v>
      </c>
      <c r="E17" s="121"/>
      <c r="F17" s="98">
        <v>20</v>
      </c>
      <c r="G17" s="99">
        <f>F17+E17</f>
        <v>20</v>
      </c>
      <c r="H17" s="98">
        <v>20</v>
      </c>
      <c r="I17" s="99">
        <f>G17+H17</f>
        <v>40</v>
      </c>
      <c r="J17" s="100">
        <v>20</v>
      </c>
      <c r="K17" s="99">
        <f>I17+J17</f>
        <v>60</v>
      </c>
      <c r="L17" s="100">
        <v>20</v>
      </c>
      <c r="M17" s="99">
        <f>K17+L17</f>
        <v>80</v>
      </c>
      <c r="N17" s="100">
        <v>10</v>
      </c>
      <c r="O17" s="99">
        <f>M17+N17</f>
        <v>90</v>
      </c>
      <c r="P17" s="100">
        <v>10</v>
      </c>
      <c r="Q17" s="101">
        <f>O17+P17</f>
        <v>100</v>
      </c>
    </row>
    <row r="18" spans="1:17" ht="13.5" thickBot="1">
      <c r="A18" s="102" t="s">
        <v>58</v>
      </c>
      <c r="B18" s="103"/>
      <c r="C18" s="104">
        <f>'Humberto de Campos'!L22</f>
        <v>163564.96622129998</v>
      </c>
      <c r="D18" s="105">
        <f>D17</f>
        <v>100</v>
      </c>
      <c r="E18" s="106" t="e">
        <f>SUMPRODUCT(#REF!,$D$13:$D$13)/100</f>
        <v>#REF!</v>
      </c>
      <c r="F18" s="107">
        <f>C18*20%</f>
        <v>32712.993244259997</v>
      </c>
      <c r="G18" s="108">
        <f>F18</f>
        <v>32712.993244259997</v>
      </c>
      <c r="H18" s="107">
        <f>C18*20%</f>
        <v>32712.993244259997</v>
      </c>
      <c r="I18" s="109">
        <f>F18+H18</f>
        <v>65425.98648851999</v>
      </c>
      <c r="J18" s="110">
        <f>C18*20%</f>
        <v>32712.993244259997</v>
      </c>
      <c r="K18" s="109">
        <f>J18+I18</f>
        <v>98138.97973277999</v>
      </c>
      <c r="L18" s="110">
        <f>C18*20%</f>
        <v>32712.993244259997</v>
      </c>
      <c r="M18" s="109">
        <f>L18+K18</f>
        <v>130851.97297703999</v>
      </c>
      <c r="N18" s="110">
        <f>C18*0.1</f>
        <v>16356.496622129998</v>
      </c>
      <c r="O18" s="109">
        <f>N18+M18</f>
        <v>147208.46959916997</v>
      </c>
      <c r="P18" s="110">
        <f>C18*0.1</f>
        <v>16356.496622129998</v>
      </c>
      <c r="Q18" s="111">
        <f>P18+O18</f>
        <v>163564.96622129995</v>
      </c>
    </row>
    <row r="19" spans="1:9" ht="12.75">
      <c r="A19" s="112"/>
      <c r="B19" s="112"/>
      <c r="C19" s="113"/>
      <c r="D19" s="114"/>
      <c r="E19" s="115"/>
      <c r="F19" s="116"/>
      <c r="G19" s="117"/>
      <c r="H19" s="116"/>
      <c r="I19" s="117"/>
    </row>
    <row r="20" spans="1:9" ht="12.75">
      <c r="A20" s="1" t="str">
        <f>'Humberto de Campos'!A24</f>
        <v>IJUÍ/RS, 16 de Março de 2022.</v>
      </c>
      <c r="B20" s="112"/>
      <c r="C20" s="113"/>
      <c r="D20" s="114"/>
      <c r="E20" s="115"/>
      <c r="F20" s="116"/>
      <c r="G20" s="117"/>
      <c r="H20" s="116"/>
      <c r="I20" s="117"/>
    </row>
    <row r="21" spans="1:9" ht="12.75">
      <c r="A21" s="1"/>
      <c r="B21" s="84"/>
      <c r="C21" s="75"/>
      <c r="D21" s="118"/>
      <c r="E21" s="115"/>
      <c r="F21" s="119"/>
      <c r="G21" s="120"/>
      <c r="H21" s="120"/>
      <c r="I21" s="120"/>
    </row>
    <row r="22" spans="1:9" ht="12.75">
      <c r="A22" s="1"/>
      <c r="B22" s="84"/>
      <c r="C22" s="84"/>
      <c r="D22" s="76"/>
      <c r="E22" s="77"/>
      <c r="F22" s="75"/>
      <c r="G22" s="75"/>
      <c r="H22" s="75"/>
      <c r="I22" s="75"/>
    </row>
    <row r="23" spans="1:9" ht="12.75">
      <c r="A23" s="1"/>
      <c r="B23" s="122"/>
      <c r="C23" s="122"/>
      <c r="D23" s="76"/>
      <c r="E23" s="77"/>
      <c r="F23" s="75"/>
      <c r="G23" s="75"/>
      <c r="H23" s="75"/>
      <c r="I23" s="75"/>
    </row>
    <row r="24" spans="1:9" ht="12.75">
      <c r="A24" s="1"/>
      <c r="B24" s="203"/>
      <c r="C24" s="203"/>
      <c r="D24" s="76"/>
      <c r="E24" s="77"/>
      <c r="F24" s="75"/>
      <c r="G24" s="75"/>
      <c r="H24" s="75"/>
      <c r="I24" s="75"/>
    </row>
    <row r="25" spans="1:9" ht="12.75">
      <c r="A25" s="1"/>
      <c r="B25" s="201" t="s">
        <v>24</v>
      </c>
      <c r="C25" s="201"/>
      <c r="E25" s="123"/>
      <c r="F25" s="123"/>
      <c r="G25" s="123"/>
      <c r="H25" s="123"/>
      <c r="I25" s="123"/>
    </row>
    <row r="26" spans="1:9" ht="12.75">
      <c r="A26" s="1"/>
      <c r="B26" s="202" t="s">
        <v>59</v>
      </c>
      <c r="C26" s="202"/>
      <c r="E26" s="123"/>
      <c r="F26" s="123"/>
      <c r="G26" s="123"/>
      <c r="H26" s="123"/>
      <c r="I26" s="123"/>
    </row>
    <row r="27" spans="1:9" ht="12.75">
      <c r="A27" s="1"/>
      <c r="B27" s="202" t="s">
        <v>60</v>
      </c>
      <c r="C27" s="202"/>
      <c r="E27" s="123"/>
      <c r="F27" s="123"/>
      <c r="G27" s="123"/>
      <c r="H27" s="123"/>
      <c r="I27" s="123"/>
    </row>
    <row r="36" ht="12.75">
      <c r="P36" t="s">
        <v>62</v>
      </c>
    </row>
  </sheetData>
  <sheetProtection/>
  <mergeCells count="7">
    <mergeCell ref="A15:A16"/>
    <mergeCell ref="B2:I2"/>
    <mergeCell ref="B3:I3"/>
    <mergeCell ref="B25:C25"/>
    <mergeCell ref="B26:C26"/>
    <mergeCell ref="B27:C27"/>
    <mergeCell ref="B24:C24"/>
  </mergeCells>
  <printOptions/>
  <pageMargins left="0.25" right="0.25" top="0.75" bottom="0.75" header="0.3" footer="0.3"/>
  <pageSetup horizontalDpi="600" verticalDpi="600" orientation="landscape" paperSize="9" scale="65" r:id="rId3"/>
  <legacyDrawing r:id="rId2"/>
  <oleObjects>
    <oleObject progId="Word.Picture.8" shapeId="589031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71.57421875" style="0" customWidth="1"/>
    <col min="6" max="6" width="12.8515625" style="0" customWidth="1"/>
    <col min="7" max="7" width="10.57421875" style="0" bestFit="1" customWidth="1"/>
    <col min="9" max="9" width="15.00390625" style="0" bestFit="1" customWidth="1"/>
    <col min="10" max="10" width="11.57421875" style="0" bestFit="1" customWidth="1"/>
    <col min="11" max="11" width="10.28125" style="0" bestFit="1" customWidth="1"/>
  </cols>
  <sheetData>
    <row r="2" spans="1:11" ht="15.75">
      <c r="A2" s="204" t="s">
        <v>65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5.75">
      <c r="A3" s="205" t="s">
        <v>66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5" spans="1:11" ht="12.75">
      <c r="A5" s="128" t="s">
        <v>67</v>
      </c>
      <c r="B5" s="206" t="s">
        <v>68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2.75">
      <c r="A6" s="129">
        <v>101170</v>
      </c>
      <c r="B6" s="207" t="s">
        <v>64</v>
      </c>
      <c r="C6" s="208"/>
      <c r="D6" s="208"/>
      <c r="E6" s="208"/>
      <c r="F6" s="208"/>
      <c r="G6" s="208"/>
      <c r="H6" s="208"/>
      <c r="I6" s="208"/>
      <c r="J6" s="208"/>
      <c r="K6" s="208"/>
    </row>
    <row r="7" spans="1:11" ht="12.75">
      <c r="A7" s="130">
        <v>44562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ht="13.5" thickBot="1"/>
    <row r="9" spans="1:11" ht="16.5" thickBot="1" thickTop="1">
      <c r="A9" s="209" t="s">
        <v>69</v>
      </c>
      <c r="B9" s="210"/>
      <c r="C9" s="210"/>
      <c r="D9" s="210"/>
      <c r="E9" s="210"/>
      <c r="F9" s="210"/>
      <c r="G9" s="210"/>
      <c r="I9" s="128" t="s">
        <v>26</v>
      </c>
      <c r="J9" s="132">
        <f>J25</f>
        <v>17.614657</v>
      </c>
      <c r="K9" s="133">
        <f>(J9*100)/J11</f>
        <v>63.44002233247521</v>
      </c>
    </row>
    <row r="10" spans="1:11" ht="16.5" thickBot="1" thickTop="1">
      <c r="A10" s="134" t="s">
        <v>70</v>
      </c>
      <c r="B10" s="134"/>
      <c r="C10" s="134" t="s">
        <v>71</v>
      </c>
      <c r="D10" s="134" t="s">
        <v>72</v>
      </c>
      <c r="E10" s="134" t="s">
        <v>73</v>
      </c>
      <c r="F10" s="134" t="s">
        <v>74</v>
      </c>
      <c r="G10" s="134" t="s">
        <v>75</v>
      </c>
      <c r="I10" s="128" t="s">
        <v>25</v>
      </c>
      <c r="J10" s="132">
        <f>I25</f>
        <v>7.561494</v>
      </c>
      <c r="K10" s="133">
        <f>(J10*100)/J11</f>
        <v>27.233079146921636</v>
      </c>
    </row>
    <row r="11" spans="1:11" ht="13.5" thickTop="1">
      <c r="A11" s="135">
        <v>88260</v>
      </c>
      <c r="B11" s="136" t="s">
        <v>76</v>
      </c>
      <c r="C11" s="137" t="s">
        <v>77</v>
      </c>
      <c r="D11" s="138">
        <v>20.05</v>
      </c>
      <c r="E11" s="134" t="s">
        <v>78</v>
      </c>
      <c r="F11" s="138">
        <v>0.2609</v>
      </c>
      <c r="G11" s="139">
        <f aca="true" t="shared" si="0" ref="G11:G16">F11*D11</f>
        <v>5.231045000000001</v>
      </c>
      <c r="I11" s="131"/>
      <c r="J11" s="140">
        <f>K25</f>
        <v>27.765842999999997</v>
      </c>
      <c r="K11" s="141"/>
    </row>
    <row r="12" spans="1:7" ht="12.75">
      <c r="A12" s="135">
        <v>88316</v>
      </c>
      <c r="B12" s="136" t="s">
        <v>79</v>
      </c>
      <c r="C12" s="137" t="s">
        <v>77</v>
      </c>
      <c r="D12" s="138">
        <v>12.74</v>
      </c>
      <c r="E12" s="134" t="s">
        <v>78</v>
      </c>
      <c r="F12" s="138">
        <v>0.2609</v>
      </c>
      <c r="G12" s="139">
        <f t="shared" si="0"/>
        <v>3.323866</v>
      </c>
    </row>
    <row r="13" spans="1:7" ht="51">
      <c r="A13" s="135">
        <v>5684</v>
      </c>
      <c r="B13" s="142" t="s">
        <v>80</v>
      </c>
      <c r="C13" s="137" t="s">
        <v>81</v>
      </c>
      <c r="D13" s="138">
        <v>134.59</v>
      </c>
      <c r="E13" s="134" t="s">
        <v>78</v>
      </c>
      <c r="F13" s="138">
        <v>0.0031</v>
      </c>
      <c r="G13" s="139">
        <f t="shared" si="0"/>
        <v>0.417229</v>
      </c>
    </row>
    <row r="14" spans="1:7" ht="51">
      <c r="A14" s="135">
        <v>5685</v>
      </c>
      <c r="B14" s="142" t="s">
        <v>82</v>
      </c>
      <c r="C14" s="137" t="s">
        <v>83</v>
      </c>
      <c r="D14" s="138">
        <v>51.22</v>
      </c>
      <c r="E14" s="134" t="s">
        <v>78</v>
      </c>
      <c r="F14" s="138">
        <v>0.0839</v>
      </c>
      <c r="G14" s="139">
        <f t="shared" si="0"/>
        <v>4.297358</v>
      </c>
    </row>
    <row r="15" spans="1:7" ht="38.25">
      <c r="A15" s="135">
        <v>13186</v>
      </c>
      <c r="B15" s="142" t="s">
        <v>84</v>
      </c>
      <c r="C15" s="137" t="s">
        <v>85</v>
      </c>
      <c r="D15" s="138">
        <v>45.23</v>
      </c>
      <c r="E15" s="134" t="s">
        <v>86</v>
      </c>
      <c r="F15" s="138">
        <v>0.119</v>
      </c>
      <c r="G15" s="139">
        <f t="shared" si="0"/>
        <v>5.382369999999999</v>
      </c>
    </row>
    <row r="16" spans="1:7" ht="12.75">
      <c r="A16" s="135">
        <v>4741</v>
      </c>
      <c r="B16" s="136" t="s">
        <v>87</v>
      </c>
      <c r="C16" s="137" t="s">
        <v>85</v>
      </c>
      <c r="D16" s="138">
        <v>57.69</v>
      </c>
      <c r="E16" s="134" t="s">
        <v>86</v>
      </c>
      <c r="F16" s="138">
        <f>0.044+0.114</f>
        <v>0.158</v>
      </c>
      <c r="G16" s="139">
        <f t="shared" si="0"/>
        <v>9.11502</v>
      </c>
    </row>
    <row r="17" spans="1:7" ht="15">
      <c r="A17" s="211" t="s">
        <v>88</v>
      </c>
      <c r="B17" s="212"/>
      <c r="C17" s="212"/>
      <c r="D17" s="212"/>
      <c r="E17" s="212"/>
      <c r="F17" s="212"/>
      <c r="G17" s="143">
        <f>SUM(G11:G16)</f>
        <v>27.766888</v>
      </c>
    </row>
    <row r="18" spans="1:11" ht="15">
      <c r="A18" s="144"/>
      <c r="B18" s="144"/>
      <c r="C18" s="145"/>
      <c r="D18" s="145"/>
      <c r="E18" s="145"/>
      <c r="F18" s="145"/>
      <c r="G18" s="146"/>
      <c r="I18" s="147" t="s">
        <v>89</v>
      </c>
      <c r="J18" s="148" t="s">
        <v>90</v>
      </c>
      <c r="K18" s="149"/>
    </row>
    <row r="19" spans="1:11" ht="12.75">
      <c r="A19" s="131"/>
      <c r="B19" s="131"/>
      <c r="C19" s="150"/>
      <c r="D19" s="150"/>
      <c r="E19" s="150"/>
      <c r="F19" s="150"/>
      <c r="G19" s="151"/>
      <c r="I19" s="152">
        <f>15.15*F11</f>
        <v>3.9526350000000003</v>
      </c>
      <c r="J19" s="153">
        <f>4.9*F11</f>
        <v>1.2784100000000003</v>
      </c>
      <c r="K19" s="154">
        <f>TRUNC(I19+J19,2)</f>
        <v>5.23</v>
      </c>
    </row>
    <row r="20" spans="1:11" ht="12.75">
      <c r="A20" s="131"/>
      <c r="B20" s="131"/>
      <c r="C20" s="150"/>
      <c r="D20" s="150"/>
      <c r="E20" s="150"/>
      <c r="F20" s="150"/>
      <c r="G20" s="151"/>
      <c r="I20" s="152">
        <f>7.71*F12</f>
        <v>2.011539</v>
      </c>
      <c r="J20" s="153">
        <f>5.03*F12</f>
        <v>1.3123270000000002</v>
      </c>
      <c r="K20" s="154">
        <f>I20+J20</f>
        <v>3.323866</v>
      </c>
    </row>
    <row r="21" spans="1:11" ht="12.75">
      <c r="A21" s="131"/>
      <c r="B21" s="131"/>
      <c r="C21" s="150"/>
      <c r="D21" s="150"/>
      <c r="E21" s="150"/>
      <c r="F21" s="150"/>
      <c r="G21" s="151"/>
      <c r="I21" s="152">
        <f>18.36*F13</f>
        <v>0.056915999999999994</v>
      </c>
      <c r="J21" s="153">
        <f>116.23*F13</f>
        <v>0.360313</v>
      </c>
      <c r="K21" s="154">
        <f>I21+J21</f>
        <v>0.41722899999999996</v>
      </c>
    </row>
    <row r="22" spans="1:11" ht="12.75">
      <c r="A22" s="131"/>
      <c r="B22" s="131"/>
      <c r="C22" s="150"/>
      <c r="D22" s="150"/>
      <c r="E22" s="150"/>
      <c r="F22" s="150"/>
      <c r="G22" s="131"/>
      <c r="I22" s="152">
        <f>18.36*F14</f>
        <v>1.540404</v>
      </c>
      <c r="J22" s="153">
        <f>32.86*F14</f>
        <v>2.756954</v>
      </c>
      <c r="K22" s="154">
        <f>I22+J22</f>
        <v>4.297358</v>
      </c>
    </row>
    <row r="23" spans="1:11" ht="12.75">
      <c r="A23" s="131"/>
      <c r="B23" s="131"/>
      <c r="C23" s="150"/>
      <c r="D23" s="150"/>
      <c r="E23" s="150"/>
      <c r="F23" s="150"/>
      <c r="G23" s="131"/>
      <c r="I23" s="152"/>
      <c r="J23" s="153">
        <f>G15</f>
        <v>5.382369999999999</v>
      </c>
      <c r="K23" s="154">
        <f>I23+J23</f>
        <v>5.382369999999999</v>
      </c>
    </row>
    <row r="24" spans="1:11" ht="12.75">
      <c r="A24" s="131"/>
      <c r="B24" s="131"/>
      <c r="C24" s="150"/>
      <c r="D24" s="150"/>
      <c r="E24" s="150"/>
      <c r="F24" s="150"/>
      <c r="G24" s="131"/>
      <c r="I24" s="152"/>
      <c r="J24" s="153">
        <f>G16</f>
        <v>9.11502</v>
      </c>
      <c r="K24" s="154">
        <f>I24+J24</f>
        <v>9.11502</v>
      </c>
    </row>
    <row r="25" spans="1:11" ht="15">
      <c r="A25" s="155"/>
      <c r="B25" s="155"/>
      <c r="C25" s="155"/>
      <c r="D25" s="155"/>
      <c r="E25" s="155"/>
      <c r="F25" s="155"/>
      <c r="G25" s="156"/>
      <c r="I25" s="152">
        <f>SUM(I19:I24)</f>
        <v>7.561494</v>
      </c>
      <c r="J25" s="153">
        <f>SUM(J21:J24)</f>
        <v>17.614657</v>
      </c>
      <c r="K25" s="157">
        <f>SUM(K19:K24)</f>
        <v>27.765842999999997</v>
      </c>
    </row>
  </sheetData>
  <sheetProtection/>
  <mergeCells count="6">
    <mergeCell ref="A2:K2"/>
    <mergeCell ref="A3:K3"/>
    <mergeCell ref="B5:K5"/>
    <mergeCell ref="B6:K6"/>
    <mergeCell ref="A9:G9"/>
    <mergeCell ref="A17:F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3"/>
  <legacyDrawing r:id="rId2"/>
  <oleObjects>
    <oleObject progId="Word.Picture.8" shapeId="2231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PMI-48696</cp:lastModifiedBy>
  <cp:lastPrinted>2022-03-16T14:17:14Z</cp:lastPrinted>
  <dcterms:created xsi:type="dcterms:W3CDTF">2008-01-27T12:45:01Z</dcterms:created>
  <dcterms:modified xsi:type="dcterms:W3CDTF">2022-03-16T14:44:02Z</dcterms:modified>
  <cp:category/>
  <cp:version/>
  <cp:contentType/>
  <cp:contentStatus/>
</cp:coreProperties>
</file>