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355" yWindow="60" windowWidth="12690" windowHeight="9960" tabRatio="778" activeTab="1"/>
  </bookViews>
  <sheets>
    <sheet name="RESUMO" sheetId="6" r:id="rId1"/>
    <sheet name="CRONOGRAMA" sheetId="25" r:id="rId2"/>
    <sheet name="PAISAGISMO" sheetId="1" r:id="rId3"/>
    <sheet name="1. BLOCO NORTE" sheetId="2" r:id="rId4"/>
    <sheet name="2. BLOCO LESTE" sheetId="3" r:id="rId5"/>
    <sheet name="4. BLOCO SUL" sheetId="5" r:id="rId6"/>
    <sheet name="6. QUIOSQUE PRINCIPAL" sheetId="9" r:id="rId7"/>
    <sheet name="7. CENTRO COMUNITÁRIO" sheetId="10" r:id="rId8"/>
    <sheet name="8. VESTIÁRIOS" sheetId="11" r:id="rId9"/>
    <sheet name="9.1. Q LANCHERIA" sheetId="12" r:id="rId10"/>
    <sheet name="9.2. Q PRINCIPAL" sheetId="13" r:id="rId11"/>
    <sheet name="9.3. Q TIROLESA" sheetId="14" r:id="rId12"/>
    <sheet name="9.4. Q MIRANTE 1" sheetId="20" r:id="rId13"/>
    <sheet name="9.5. Q MIRANTE 2" sheetId="19" r:id="rId14"/>
    <sheet name="9.6. Q MIRANTE 3" sheetId="18" r:id="rId15"/>
    <sheet name="9.7. Q SANITÁRIO" sheetId="15" r:id="rId16"/>
    <sheet name="9.8. Q CHURR SEM" sheetId="17" r:id="rId17"/>
    <sheet name="9.9. Q CHURR COM" sheetId="16" r:id="rId18"/>
    <sheet name="9.10. Q SETOR SUL" sheetId="21" r:id="rId19"/>
    <sheet name="10. BOCHA" sheetId="22" r:id="rId20"/>
    <sheet name="Plan1" sheetId="26" r:id="rId21"/>
  </sheets>
  <calcPr calcId="125725"/>
</workbook>
</file>

<file path=xl/calcChain.xml><?xml version="1.0" encoding="utf-8"?>
<calcChain xmlns="http://schemas.openxmlformats.org/spreadsheetml/2006/main">
  <c r="M12" i="25"/>
  <c r="E35" s="1"/>
  <c r="E40" s="1"/>
  <c r="F12" i="6"/>
  <c r="N7" i="25"/>
  <c r="D152" i="15"/>
  <c r="N35" i="25"/>
  <c r="N14"/>
  <c r="N37"/>
  <c r="K37" s="1"/>
  <c r="N8"/>
  <c r="N31" s="1"/>
  <c r="G27" i="6"/>
  <c r="G28" s="1"/>
  <c r="F27"/>
  <c r="F28" s="1"/>
  <c r="G20"/>
  <c r="F20"/>
  <c r="G19"/>
  <c r="F19"/>
  <c r="G10"/>
  <c r="F10"/>
  <c r="F22"/>
  <c r="F11"/>
  <c r="D254" i="1"/>
  <c r="D234"/>
  <c r="D232"/>
  <c r="D236"/>
  <c r="D238"/>
  <c r="D205"/>
  <c r="D144"/>
  <c r="D110"/>
  <c r="D148"/>
  <c r="D58" i="21"/>
  <c r="D131" i="14"/>
  <c r="D108" i="16"/>
  <c r="D92" i="17"/>
  <c r="D67" i="18"/>
  <c r="D67" i="19"/>
  <c r="D148" i="12"/>
  <c r="D214" i="10"/>
  <c r="D214" i="9"/>
  <c r="D21" i="12"/>
  <c r="D21" i="3"/>
  <c r="D21" i="2"/>
  <c r="D21" i="5"/>
  <c r="D36" i="9"/>
  <c r="D21"/>
  <c r="D21" i="10"/>
  <c r="D21" i="11"/>
  <c r="D21" i="16"/>
  <c r="D21" i="17"/>
  <c r="D21" i="14"/>
  <c r="D21" i="15"/>
  <c r="D28" i="22"/>
  <c r="D36"/>
  <c r="D10"/>
  <c r="D51" i="21"/>
  <c r="D47"/>
  <c r="D40"/>
  <c r="D31"/>
  <c r="D19"/>
  <c r="D17"/>
  <c r="D35" i="20"/>
  <c r="D46"/>
  <c r="D10"/>
  <c r="D17"/>
  <c r="D42"/>
  <c r="D60" i="19"/>
  <c r="D54"/>
  <c r="D47"/>
  <c r="D38"/>
  <c r="D40"/>
  <c r="D19"/>
  <c r="D17"/>
  <c r="D60" i="18"/>
  <c r="D54"/>
  <c r="D38"/>
  <c r="D40"/>
  <c r="D19"/>
  <c r="D17"/>
  <c r="D72" i="17"/>
  <c r="D66"/>
  <c r="D54"/>
  <c r="D50"/>
  <c r="D40"/>
  <c r="D42"/>
  <c r="D38"/>
  <c r="D19"/>
  <c r="D17"/>
  <c r="D66" i="16"/>
  <c r="D72"/>
  <c r="D54"/>
  <c r="D50"/>
  <c r="D38"/>
  <c r="D58"/>
  <c r="D40"/>
  <c r="D19"/>
  <c r="D17"/>
  <c r="D106" i="15"/>
  <c r="D65"/>
  <c r="D57"/>
  <c r="D90"/>
  <c r="D44"/>
  <c r="D78"/>
  <c r="D38"/>
  <c r="D100"/>
  <c r="D67"/>
  <c r="D59"/>
  <c r="D19"/>
  <c r="D17"/>
  <c r="D106" i="14"/>
  <c r="D76"/>
  <c r="D86"/>
  <c r="D78"/>
  <c r="D84"/>
  <c r="D65"/>
  <c r="D38"/>
  <c r="D98"/>
  <c r="D90"/>
  <c r="D67"/>
  <c r="D59"/>
  <c r="D57"/>
  <c r="D48"/>
  <c r="D19"/>
  <c r="D17"/>
  <c r="D67" i="13"/>
  <c r="D46"/>
  <c r="D36"/>
  <c r="D17"/>
  <c r="D10"/>
  <c r="D61"/>
  <c r="D108" i="12"/>
  <c r="D100"/>
  <c r="D92"/>
  <c r="D76"/>
  <c r="D84"/>
  <c r="D78"/>
  <c r="D65"/>
  <c r="D67"/>
  <c r="D59"/>
  <c r="D57"/>
  <c r="D90"/>
  <c r="D48"/>
  <c r="D38"/>
  <c r="D36"/>
  <c r="D19"/>
  <c r="D17"/>
  <c r="D104" i="11"/>
  <c r="D84"/>
  <c r="D82"/>
  <c r="D90"/>
  <c r="D78"/>
  <c r="D69"/>
  <c r="D67"/>
  <c r="D59"/>
  <c r="D94"/>
  <c r="D46"/>
  <c r="D40"/>
  <c r="D38"/>
  <c r="D10"/>
  <c r="D202"/>
  <c r="D80"/>
  <c r="D42"/>
  <c r="G13" i="6"/>
  <c r="D90" i="10"/>
  <c r="D88"/>
  <c r="D92"/>
  <c r="D94"/>
  <c r="D77"/>
  <c r="D73"/>
  <c r="D69"/>
  <c r="D50" i="9"/>
  <c r="D48"/>
  <c r="D48" i="10"/>
  <c r="D50"/>
  <c r="D58"/>
  <c r="D46"/>
  <c r="D40"/>
  <c r="D38"/>
  <c r="D114"/>
  <c r="D79"/>
  <c r="D104"/>
  <c r="D17"/>
  <c r="D67" i="9"/>
  <c r="D120"/>
  <c r="D112"/>
  <c r="D90"/>
  <c r="D88"/>
  <c r="D86"/>
  <c r="D77"/>
  <c r="D75"/>
  <c r="D56"/>
  <c r="D17"/>
  <c r="D126" i="5"/>
  <c r="D116"/>
  <c r="D106"/>
  <c r="D100"/>
  <c r="D94"/>
  <c r="D90"/>
  <c r="D79"/>
  <c r="D71"/>
  <c r="D62"/>
  <c r="D60"/>
  <c r="D58"/>
  <c r="D56"/>
  <c r="D50"/>
  <c r="D48"/>
  <c r="D108"/>
  <c r="D44"/>
  <c r="D40"/>
  <c r="D38"/>
  <c r="D19"/>
  <c r="D10"/>
  <c r="D126" i="3"/>
  <c r="D116"/>
  <c r="D106"/>
  <c r="D100"/>
  <c r="D94"/>
  <c r="D90"/>
  <c r="D79"/>
  <c r="D71"/>
  <c r="D62"/>
  <c r="D60"/>
  <c r="D58"/>
  <c r="D56"/>
  <c r="D50"/>
  <c r="D48"/>
  <c r="D44"/>
  <c r="D40"/>
  <c r="D38"/>
  <c r="D19"/>
  <c r="D17"/>
  <c r="D10"/>
  <c r="D198"/>
  <c r="D126" i="2"/>
  <c r="D56"/>
  <c r="D116"/>
  <c r="D106"/>
  <c r="D94"/>
  <c r="D90"/>
  <c r="D100"/>
  <c r="D79"/>
  <c r="D71"/>
  <c r="D19"/>
  <c r="D10"/>
  <c r="D44"/>
  <c r="D40"/>
  <c r="D38"/>
  <c r="D62"/>
  <c r="D58"/>
  <c r="D48"/>
  <c r="D60"/>
  <c r="D50"/>
  <c r="D290" i="1"/>
  <c r="D270"/>
  <c r="D272"/>
  <c r="D114"/>
  <c r="D96"/>
  <c r="D88"/>
  <c r="D84"/>
  <c r="D74"/>
  <c r="D62"/>
  <c r="D58"/>
  <c r="D176"/>
  <c r="D152"/>
  <c r="D61" i="14"/>
  <c r="D88"/>
  <c r="D19" i="11"/>
  <c r="D17" i="5"/>
  <c r="D19" i="20"/>
  <c r="D47" i="18"/>
  <c r="D198" i="5"/>
  <c r="D47" i="22"/>
  <c r="D54"/>
  <c r="D17"/>
  <c r="D53" i="20"/>
  <c r="D91" i="22"/>
  <c r="D19"/>
  <c r="D38"/>
  <c r="D40"/>
  <c r="D58" i="17"/>
  <c r="D56"/>
  <c r="D33" i="21"/>
  <c r="G22" i="6"/>
  <c r="G23" s="1"/>
  <c r="D82" i="14"/>
  <c r="D50" i="11"/>
  <c r="D61"/>
  <c r="D17"/>
  <c r="D63"/>
  <c r="D88"/>
  <c r="D92"/>
  <c r="D96"/>
  <c r="D106" i="10"/>
  <c r="D56"/>
  <c r="D102"/>
  <c r="D98" i="9"/>
  <c r="D58"/>
  <c r="D104"/>
  <c r="D108" i="3"/>
  <c r="D198" i="2"/>
  <c r="D17"/>
  <c r="N10" i="25"/>
  <c r="D268" i="1"/>
  <c r="D100" i="10"/>
  <c r="D98"/>
  <c r="D96" i="9"/>
  <c r="D102"/>
  <c r="D100"/>
  <c r="D108" i="2"/>
  <c r="G11" i="6"/>
  <c r="F13"/>
  <c r="H203" i="2"/>
  <c r="G9" i="6" s="1"/>
  <c r="G203" i="2"/>
  <c r="F9" i="6" s="1"/>
  <c r="I35" i="25"/>
  <c r="G14" i="6"/>
  <c r="F14"/>
  <c r="G18"/>
  <c r="F18"/>
  <c r="D92" i="15"/>
  <c r="D48"/>
  <c r="F23" i="6"/>
  <c r="F24"/>
  <c r="D56" i="16"/>
  <c r="D42"/>
  <c r="F29" i="6"/>
  <c r="G29"/>
  <c r="F25"/>
  <c r="F26" s="1"/>
  <c r="G25"/>
  <c r="G26" s="1"/>
  <c r="D87" i="13"/>
  <c r="D54"/>
  <c r="D88" i="12"/>
  <c r="D61"/>
  <c r="D86"/>
  <c r="G15" i="6"/>
  <c r="F15"/>
  <c r="F16"/>
  <c r="G16"/>
  <c r="G17"/>
  <c r="F17"/>
  <c r="D76" i="15"/>
  <c r="D61"/>
  <c r="D86"/>
  <c r="D84"/>
  <c r="D88"/>
  <c r="G21" i="6"/>
  <c r="F21"/>
  <c r="C35" i="25"/>
  <c r="G35"/>
  <c r="G12" i="6"/>
  <c r="G24" l="1"/>
  <c r="N13" i="25"/>
  <c r="N36" s="1"/>
  <c r="G36" s="1"/>
  <c r="G40"/>
  <c r="I36"/>
  <c r="I40" s="1"/>
  <c r="N11"/>
  <c r="N34" s="1"/>
  <c r="N33"/>
  <c r="I10"/>
  <c r="K10" s="1"/>
  <c r="C8"/>
  <c r="C7"/>
  <c r="N30"/>
  <c r="N15"/>
  <c r="N38" s="1"/>
  <c r="K38" s="1"/>
  <c r="K40" s="1"/>
  <c r="C17" l="1"/>
  <c r="K11"/>
  <c r="M11" s="1"/>
  <c r="M17" s="1"/>
  <c r="C34"/>
  <c r="C40" s="1"/>
  <c r="E8"/>
  <c r="G8"/>
  <c r="N16"/>
  <c r="K17" l="1"/>
  <c r="N39"/>
  <c r="M39" l="1"/>
  <c r="M40" s="1"/>
  <c r="G303" i="1" l="1"/>
  <c r="F8" i="6" s="1"/>
  <c r="F31" s="1"/>
  <c r="N9" i="25" l="1"/>
  <c r="H303" i="1"/>
  <c r="G8" i="6" s="1"/>
  <c r="G31" s="1"/>
  <c r="E9" i="25" l="1"/>
  <c r="N32"/>
  <c r="N40" s="1"/>
  <c r="N17"/>
  <c r="G9" l="1"/>
  <c r="E17"/>
  <c r="I9" l="1"/>
  <c r="I17" s="1"/>
  <c r="G17"/>
</calcChain>
</file>

<file path=xl/sharedStrings.xml><?xml version="1.0" encoding="utf-8"?>
<sst xmlns="http://schemas.openxmlformats.org/spreadsheetml/2006/main" count="3916" uniqueCount="529">
  <si>
    <t>Planilha de Orçamento GLOBAL</t>
  </si>
  <si>
    <t>Obra:</t>
  </si>
  <si>
    <t>Cliente:</t>
  </si>
  <si>
    <t>Cidade:</t>
  </si>
  <si>
    <t>IJUI</t>
  </si>
  <si>
    <t>Item/Descrição</t>
  </si>
  <si>
    <t>Qtd.</t>
  </si>
  <si>
    <t>Un</t>
  </si>
  <si>
    <t xml:space="preserve">             Total</t>
  </si>
  <si>
    <t xml:space="preserve"> 1. SERVIÇOS INICIAIS</t>
  </si>
  <si>
    <t>.1  MONTAGEM CANTEIRO DE OBRAS</t>
  </si>
  <si>
    <t>UN</t>
  </si>
  <si>
    <t xml:space="preserve">    </t>
  </si>
  <si>
    <t>.2  LIMPEZA PERMANENTE DA OBRA</t>
  </si>
  <si>
    <t>MS</t>
  </si>
  <si>
    <t>Total de SERVIÇOS INICIAIS</t>
  </si>
  <si>
    <t xml:space="preserve"> 2. INFRAESTRUTURA</t>
  </si>
  <si>
    <t>M2</t>
  </si>
  <si>
    <t>M3</t>
  </si>
  <si>
    <t>Total de INFRAESTRUTURA</t>
  </si>
  <si>
    <t>.4  ATERRO E APILOAMENTO MANUAL</t>
  </si>
  <si>
    <t xml:space="preserve">M </t>
  </si>
  <si>
    <t xml:space="preserve"> 3. 5. PAVIMENTAÇÃO DE PEDRA PORTUGUESA</t>
  </si>
  <si>
    <t xml:space="preserve"> 4. EQUIPAMENTOS</t>
  </si>
  <si>
    <t>.1  BANCO DE MADEIRA</t>
  </si>
  <si>
    <t>.2  MESA DE MADEIRA</t>
  </si>
  <si>
    <t>.3  BICICLETÁRIO</t>
  </si>
  <si>
    <t>.4  BEBEDOURO</t>
  </si>
  <si>
    <t>Total de EQUIPAMENTOS</t>
  </si>
  <si>
    <t xml:space="preserve"> 5. FECHAMENTOS</t>
  </si>
  <si>
    <t>.2  POSTE TUBULAR AÇO GALVANIZADO 2"</t>
  </si>
  <si>
    <t>.3  BASE EM CONCRETO FCK=11MPa</t>
  </si>
  <si>
    <t xml:space="preserve"> 5. 2. CERCA APP ALTA</t>
  </si>
  <si>
    <t>.4  BASE EM ALVENARIA DE TIJOLO CERÂMICO</t>
  </si>
  <si>
    <t xml:space="preserve">U </t>
  </si>
  <si>
    <t>.5  CONEXÕES EM AÇO GALVANIZADO PINTADO</t>
  </si>
  <si>
    <t xml:space="preserve"> 5. 3. CERCA APP BAIXA</t>
  </si>
  <si>
    <t xml:space="preserve"> 5. 6. PORTÕES DE ACESSO</t>
  </si>
  <si>
    <t>Total de FECHAMENTOS</t>
  </si>
  <si>
    <t xml:space="preserve"> 6. ESPORTES</t>
  </si>
  <si>
    <t>.6  PISO DE ARGILA C/SUBCAMADAS</t>
  </si>
  <si>
    <t>.8  PAVIMENTAÇÃO BLOCO CONCRETO</t>
  </si>
  <si>
    <t>.1  ACADEMIA AO AR LIVRE COM BARRA E ALONGAMENTO</t>
  </si>
  <si>
    <t>CJ</t>
  </si>
  <si>
    <t>Total de ESPORTES</t>
  </si>
  <si>
    <t xml:space="preserve"> 7. 1. FUNDAÇÕES DA ESCADARIA</t>
  </si>
  <si>
    <t xml:space="preserve"> 7. 2. ESTRUTURA DE MADEIRA</t>
  </si>
  <si>
    <t>.5  CONEXÕES DE AÇO PARA ESTRUTURA</t>
  </si>
  <si>
    <t xml:space="preserve"> 8. PASSARELA E PONTE PENSIL</t>
  </si>
  <si>
    <t xml:space="preserve"> 8. 1. FUNDAÇÕES</t>
  </si>
  <si>
    <t xml:space="preserve"> 8. 2. ESTRUTURA DE MADEIRA</t>
  </si>
  <si>
    <t>Total de PASSARELA E PONTE PENSIL</t>
  </si>
  <si>
    <t xml:space="preserve"> 9. COMPLEMENTAÇÃO DA OBRA</t>
  </si>
  <si>
    <t>.1  LIMPEZA FINAL</t>
  </si>
  <si>
    <t>Total de COMPLEMENTAÇÃO DA OBRA</t>
  </si>
  <si>
    <t>TOTAL DO ORÇAMENTO</t>
  </si>
  <si>
    <t>.1  LIMPEZA DO TERRENO (implantação das edificações)</t>
  </si>
  <si>
    <t xml:space="preserve"> 3. 3. SAIBRO - CAMINHOS DO PARQUE</t>
  </si>
  <si>
    <t>.6  PISO DE AREIA (10CM)</t>
  </si>
  <si>
    <t xml:space="preserve">.7  ESTRUTURA DE MADEIRA PARA FECHAMENTO DA CANCHA </t>
  </si>
  <si>
    <t>.6  DEGRAUS DA ESCADARIA EM CONCRETO</t>
  </si>
  <si>
    <t>.4  BARRA ROSQUEADA 2,54cm</t>
  </si>
  <si>
    <t>.6  CABOS DE TIRANTES COM CONEXÕES</t>
  </si>
  <si>
    <t>MUNÍCIPIO DE IJUI - PODER EXECUTIVO</t>
  </si>
  <si>
    <t xml:space="preserve">73822/002 LIMPEZA DE TERRENO </t>
  </si>
  <si>
    <t xml:space="preserve"> 5. 1. CERCA PARQUE/VIA</t>
  </si>
  <si>
    <t>.4 REBOCO DA MURETA</t>
  </si>
  <si>
    <t>.1  CAVA DE 30X45 (LONGITUDE TOTAL DA CERCA)</t>
  </si>
  <si>
    <t>74164/001 BRITA Nº 2 APILOADA MANUALMENTE</t>
  </si>
  <si>
    <t>.2  BASE DE BRITA PARA MURETA</t>
  </si>
  <si>
    <t>6110 ALVENARIA DE EMBASAMENTO</t>
  </si>
  <si>
    <t>73787/001 ALAMBRADO</t>
  </si>
  <si>
    <t>.4 ALAMBRADO COM MONTANTES E TELA, 2M</t>
  </si>
  <si>
    <t>74039/001 CERCA COM MOURÕES DE MADEIRA</t>
  </si>
  <si>
    <t>.1 CERCA COM PALANQUES DE MADEIRA 1M</t>
  </si>
  <si>
    <t>M</t>
  </si>
  <si>
    <t>.2  TELA REVESTIDA EM PVC 1M</t>
  </si>
  <si>
    <t xml:space="preserve"> 5. 5. MUROS DE BASALTO INTERNOS</t>
  </si>
  <si>
    <t>74053/001 ALVENARIA EM PEDRA RACHÃO</t>
  </si>
  <si>
    <t>.1  MURO DE PEDRA RACHÃO BASALTO</t>
  </si>
  <si>
    <t>.2  PORTÃO ACESSO VEÍCULOS 2 FL 1,50 E 2,10 ALURA</t>
  </si>
  <si>
    <t>.1  PORTÃO ACESSO PEDESTRES (4 PORTÕES)</t>
  </si>
  <si>
    <t xml:space="preserve">74238/002 PORTÃO EM TELA ARAME GALVANIZADO </t>
  </si>
  <si>
    <t xml:space="preserve"> 6. 1. CANCHA DE AREIA</t>
  </si>
  <si>
    <t xml:space="preserve">73757/001 CONCRETO USINADO 15MPA </t>
  </si>
  <si>
    <t>.1  FUNDAÇÕES DO ALAMBRADO 50X50X75CM (28X)</t>
  </si>
  <si>
    <t>74244/001 ALAMBRADO PARA QUADRA POLIESPORTIVA</t>
  </si>
  <si>
    <t>.2  ALAMBRADO COM MONTANTES</t>
  </si>
  <si>
    <t xml:space="preserve">72961 REGULARIZACAO E COMPACTACAO DE SUBLEITO </t>
  </si>
  <si>
    <t>73711 BASE PARA PAVIMENTACAO COM BRITA CORRIDA</t>
  </si>
  <si>
    <t>.3  PREPARAÇÃO E COMPACTAÇÃO DO SOLO</t>
  </si>
  <si>
    <t>.5  PISO DE AREIA 10CM</t>
  </si>
  <si>
    <t xml:space="preserve"> 6. 2. QUADRA POLIESPORTIVA</t>
  </si>
  <si>
    <t>.3  BASE DE BRITA COMPACTADA 5CM</t>
  </si>
  <si>
    <t>BDI (20%)</t>
  </si>
  <si>
    <t xml:space="preserve">Total </t>
  </si>
  <si>
    <t xml:space="preserve"> 3. 1. BLOCOS DE CONCRETO</t>
  </si>
  <si>
    <t>.1  LOCAÇÃO DA OBRA</t>
  </si>
  <si>
    <t>.2  LIMPEZA DO TERRENO</t>
  </si>
  <si>
    <t>.3  ESCAVAÇÕES MANUAIS</t>
  </si>
  <si>
    <t>74077/003 LOCACAO CONVENCIONAL DE OBRA</t>
  </si>
  <si>
    <t xml:space="preserve">74019/001 ESCAVAÇÃO MANUAL </t>
  </si>
  <si>
    <t>5622 REGULARIZACAO E COMPACTACAO MANUAL</t>
  </si>
  <si>
    <t>73764/004 PAV. EM BLOCOS DE CONCRETO</t>
  </si>
  <si>
    <t>.5  BLOCO CONCRETO 20X10 E 6,5CM  ESPESSURA</t>
  </si>
  <si>
    <t xml:space="preserve">74223/001 MEIO-FIO DE CONCRETO </t>
  </si>
  <si>
    <t>.6  MEIO-FIO RETO DE CONCRETO 12X15X30X100CM</t>
  </si>
  <si>
    <t xml:space="preserve"> 3. 2. SAIBRO - TRILHAS APP</t>
  </si>
  <si>
    <t>.3  ESCAVAÇÕES MANUAIS (10CM)</t>
  </si>
  <si>
    <t xml:space="preserve">73873/004 PEDRA PARA LEITO FILTRANTE </t>
  </si>
  <si>
    <t>.5  BASE DE BRITA COMPACTADA 5CM</t>
  </si>
  <si>
    <t>.6  PAVIMENTAÇÃO COM SAIBRO 5CM</t>
  </si>
  <si>
    <t>.7  MEIO-FIO EM PEDREGULHO DE BASALTO (20x20CM)</t>
  </si>
  <si>
    <t>.3  ESCAVAÇÕES MANUAIS (5CM)</t>
  </si>
  <si>
    <t xml:space="preserve"> 3. 4. ESTACIONAMENTO E VIA INTERNA</t>
  </si>
  <si>
    <t>.5 BASE DE BRITA COMPACTADA 5CM</t>
  </si>
  <si>
    <t>.6 PEDRA PORTUGUESA</t>
  </si>
  <si>
    <t>.5 REGULARIZAÇÃO COM ARGAMASSA 2CM</t>
  </si>
  <si>
    <t xml:space="preserve"> 3. PAVIMENTAÇÕES</t>
  </si>
  <si>
    <t>Total de PAVIMENTAÇÕES</t>
  </si>
  <si>
    <t xml:space="preserve">73655 PISO EM TABUA DE MADEIRA </t>
  </si>
  <si>
    <t>.6  FUNDAÇÕES DO DECK 15X15X15CM (85X)</t>
  </si>
  <si>
    <t>.7 DECK DE "MADEIRA ECOLÓGICA" (WPC) COM BARROTES</t>
  </si>
  <si>
    <t xml:space="preserve"> 3. 6. DECK DE MADEIRA</t>
  </si>
  <si>
    <t xml:space="preserve">73889/001 GABIAO TIPO CAIXA </t>
  </si>
  <si>
    <t>.2  MURO DE ARRIMO DE GABIÃO (Restaurante)</t>
  </si>
  <si>
    <t xml:space="preserve"> 6. 3. ACADEMIA</t>
  </si>
  <si>
    <t>.4  BASE DE BRITA COMPACTADA 10CM</t>
  </si>
  <si>
    <t>.3  ESCAVAÇÕES MANUAIS PARA FUNDAÇÕES</t>
  </si>
  <si>
    <t>.5  PISO DE CONCRETO DESEMPENADO 7CM</t>
  </si>
  <si>
    <t xml:space="preserve">72182 PISO EM CONCRETO PARA QUADRAS </t>
  </si>
  <si>
    <t xml:space="preserve">76443/002 ESCAVACAO MANUAL VALA/CAVA </t>
  </si>
  <si>
    <t>.3  ESCAVAÇÕES MANUAL PARA FUNDAÇÕES</t>
  </si>
  <si>
    <t>.1  MADEIRA ROLIÇA DE EUCALIPTO TRATADO DIAM. 15CM</t>
  </si>
  <si>
    <t>.2  MADEIRA ROLIÇA DE EUCALIPTO TRATADO DIAM. 20CM</t>
  </si>
  <si>
    <t>.3  MADEIRA ROLIÇA DE EUCALIPTO TRATADO DIAM. 25CM</t>
  </si>
  <si>
    <t>Total de ESCADARIA</t>
  </si>
  <si>
    <t xml:space="preserve"> 7. ESCADARIA</t>
  </si>
  <si>
    <t>.5  FUNDAÇÕES PARA ESTRUTURA DE MADEIRA</t>
  </si>
  <si>
    <t>.5  FUNDAÇÕES PARA PILARES DE MADEIRA</t>
  </si>
  <si>
    <t>.4  ATERRO E APILOAMENTO MANUAL DAS VALAS</t>
  </si>
  <si>
    <t>.8  CABO DE AÇO PARA GUARDA-CORPO C/CONEXÕES</t>
  </si>
  <si>
    <t>.7  PISO DE TÁBUAS DE 15CM COM ESP. DE 1CM</t>
  </si>
  <si>
    <t>.4  DEGRAUS - TABUA APARELHADA 1"</t>
  </si>
  <si>
    <t>.5  BARRA ROSQUEADA 2" 54cm</t>
  </si>
  <si>
    <t>.7  CABOS DE AÇO COM CONEXÕES</t>
  </si>
  <si>
    <t>.3  ATERRO - GABIÃO</t>
  </si>
  <si>
    <t xml:space="preserve">73904/001 ATERRO EM CAMADAS DE 20 CM </t>
  </si>
  <si>
    <t xml:space="preserve"> 3. SUPRAESTRUTURA</t>
  </si>
  <si>
    <t>Total de SUPRAESTRUTURA</t>
  </si>
  <si>
    <t xml:space="preserve"> 4. PAREDES E PAINÉIS</t>
  </si>
  <si>
    <t>.3  VERGAS E CONTRAVERGAS</t>
  </si>
  <si>
    <t xml:space="preserve"> 4. 2. ESQUADRIAS E VIDROS</t>
  </si>
  <si>
    <t>.5  PORTA DE MADEIRA 60X210</t>
  </si>
  <si>
    <t>Total de PAREDES E PAINÉIS</t>
  </si>
  <si>
    <t xml:space="preserve"> 5. 1. COBERTURA</t>
  </si>
  <si>
    <t>.2  ESTRUTURA DE MADEIRA PARA COBERTURA</t>
  </si>
  <si>
    <t xml:space="preserve"> 5. 2. IMPERMEABILIZAÇÕES</t>
  </si>
  <si>
    <t>.1  IMPERMEABILIZAÇÃO VIGAS DE BALDRAME</t>
  </si>
  <si>
    <t>.2  PINTURA IMPERM. LAJES DE COBERTURA</t>
  </si>
  <si>
    <t>.1  CHAPISCO E REBOCO PAREDES INTERNAS</t>
  </si>
  <si>
    <t>.2  AZULEJO COM REJUNTAMENTO</t>
  </si>
  <si>
    <t xml:space="preserve"> 6. 2. PINTURAS</t>
  </si>
  <si>
    <t xml:space="preserve"> 7. PAVIMENTAÇÕES</t>
  </si>
  <si>
    <t>.3  CIMENTO QUEIMADO</t>
  </si>
  <si>
    <t>.5  BLOCO CONCREGRAMA</t>
  </si>
  <si>
    <t xml:space="preserve"> 8. INSTALAÇÕES E APARELHOS</t>
  </si>
  <si>
    <t xml:space="preserve"> 8. 1. LOUÇAS E METAIS</t>
  </si>
  <si>
    <t>.1  BACIA SANITÁRIA</t>
  </si>
  <si>
    <t>.2  LAVATÓRIO</t>
  </si>
  <si>
    <t xml:space="preserve"> 8. 2. INSTALAÇÕES ELÉTRICAS</t>
  </si>
  <si>
    <t>.1  CAIXA ESTAMPADA 4X4" (102X102MM) CHAPA 20 (luminárias)</t>
  </si>
  <si>
    <t>.2  CABO UNIPOLAR, CL2, PVC 750V    1,5MM2</t>
  </si>
  <si>
    <t>.3  CABO UNIPOLAR, CL2, PVC 750V    6MM2</t>
  </si>
  <si>
    <t>.4  CAIXA INSPECAO 50X50X50CM ALV.15 C/TAMPA CONCRETO</t>
  </si>
  <si>
    <t>.5  INTERRUPTOR EMBUTIR SIMPLES-INCLUSIVE CAIXA 2X4"</t>
  </si>
  <si>
    <t>.6  TOMADA EMBUTIR SIMPLES-INCLUSIVE CAIXA 2X4"</t>
  </si>
  <si>
    <t>.7  TOMADA PARA TELEFONE</t>
  </si>
  <si>
    <t>.8  QUADRO DE DISTRIBUIÇÃO P/24 DISJUNTORES</t>
  </si>
  <si>
    <t>.9  DISJUNTOR BIPOLAR 25A</t>
  </si>
  <si>
    <t>.10  ELETRODUTO PVC RIGIDO ROSCAVEL 3/4" (19MM)</t>
  </si>
  <si>
    <t>.11  CONEXÕES ELETRODUTOS PVC 3/4"</t>
  </si>
  <si>
    <t>.12  LUMINARIAS FLUORESCENTES 2X40/COMPLETAS</t>
  </si>
  <si>
    <t xml:space="preserve"> 8. 3. INSTALAÇÕES HIDROSSANITÁRIAS E PREVENÇÃO INCÊNDIO</t>
  </si>
  <si>
    <t>.1  CAIXA INSPECAO 60X60X60CM ALV.15 C/TAMPA CONCRETO</t>
  </si>
  <si>
    <t>.2  EXTINTOR DE INCENDIO AGUA COM SUPORTE-10KG</t>
  </si>
  <si>
    <t>.3  EXTINTOR DE INCENDIO CO COM SUPORTE-6KG</t>
  </si>
  <si>
    <t>.4  CAIXA SIFONADA C/GRELHA Q 150X150X50 SAIDA 50MM</t>
  </si>
  <si>
    <t>.5  TUBO PVC ESGOTO SERIE R 40mm COM CONEXÕES</t>
  </si>
  <si>
    <t>.6  TUBO PVC ESGOTO SERIE R 50mm COM CONEXÕES</t>
  </si>
  <si>
    <t>.7  TUBO PVC ESGOTO SERIE R 100mm COM CONEXÕES</t>
  </si>
  <si>
    <t>.8  REGISTRO ESFERA BRUTO 25mm</t>
  </si>
  <si>
    <t>.9  TUBO PVC RÍGIDO SOLDAVEL 25mm COM CONEXÕES</t>
  </si>
  <si>
    <t>.10  JOELHO REDUÇÃO 90 25X1/2mm E PLUG 1/2"</t>
  </si>
  <si>
    <t>Total de INSTALAÇÕES E APARELHOS</t>
  </si>
  <si>
    <t xml:space="preserve"> 5. COBERTURAS E PROTEÇÕES</t>
  </si>
  <si>
    <t>Total de COBERTURAS E PROTEÇÕES</t>
  </si>
  <si>
    <t xml:space="preserve"> 6. 1. REVESTIMENTOS</t>
  </si>
  <si>
    <t xml:space="preserve"> 6. REVERTIMENTOS E PINTURAS</t>
  </si>
  <si>
    <t>Total de REVESTIMENTOS E PINTURAS</t>
  </si>
  <si>
    <t>.2 ATERRO E APILOAMENTO MANUAL</t>
  </si>
  <si>
    <t>.1  ALVENARIA DE PEDRA RACHÃO BASALTO</t>
  </si>
  <si>
    <t>74141/001 LAJE PRE-MOLDADA VIGOTAS</t>
  </si>
  <si>
    <t>.1  ESQUADRIAS METÁLICAS - JANELAS BASCULANTES</t>
  </si>
  <si>
    <t>.2  ESQUADRIAS METÁLICAS - PORTAS DE CORRER</t>
  </si>
  <si>
    <t>.4  PORTA DE MADEIRA 60X210</t>
  </si>
  <si>
    <t>.5  PORTÃO 2FL. 600X210</t>
  </si>
  <si>
    <t>.6  VIDRO TRANSPARENTE 4MM</t>
  </si>
  <si>
    <t>.7  VIDRO CANELADO 4MM</t>
  </si>
  <si>
    <t xml:space="preserve">72118 VIDRO TEMPERADO INCOLOR 6MM </t>
  </si>
  <si>
    <t>72117 VIDRO LISO COMUM TRANSPARENTE 4MM</t>
  </si>
  <si>
    <t>72122 VIDRO FANTASIA TIPO CANELADO 4MM</t>
  </si>
  <si>
    <t>74100/001 PORTAO DE FERRO</t>
  </si>
  <si>
    <t>73910/005 PORTA DE MADEIRA</t>
  </si>
  <si>
    <t>.3 PORTA DE MADEIRA 80X210 COM FERRAGENS</t>
  </si>
  <si>
    <t>73910/001 PORTA DE MADEIRA</t>
  </si>
  <si>
    <t>73945/001 JANELA DE CORRER, DUAS FOLHAS</t>
  </si>
  <si>
    <t>6103 JANELA BASCULANTE FERRO EM CANTONEIRA</t>
  </si>
  <si>
    <t>.8  VIDRO TEMPERADO 6MM</t>
  </si>
  <si>
    <t>.2  ALVENARIA DE TIJOLO CERÂMICO 20CM</t>
  </si>
  <si>
    <t>74099/001 VERGA EM CONCRETO FCK 20MPA</t>
  </si>
  <si>
    <t>73862/001 DIVISORIA EM CHAPA</t>
  </si>
  <si>
    <t>.4  VERGAS E CONTRAVERGAS</t>
  </si>
  <si>
    <t>.3  ALVENARIA DE TIJOLO CERÂMICO 10CM</t>
  </si>
  <si>
    <t>.5  DIVISÓRIAS SANITÁRIOS INCLUSIVE PORTAS</t>
  </si>
  <si>
    <t>.1  LAJE PRÉ-MOLDADA C/ TAVELAS E VIGOTAS C/ CAPA</t>
  </si>
  <si>
    <t>.1  ESCAVAÇÃO MANUAL 10CM</t>
  </si>
  <si>
    <t>.3  BLOCOS DE FUNDAÇÃO E BALDRAME</t>
  </si>
  <si>
    <t>MADEIRA ROLIÇA DE EUCALIPTO TRATADO</t>
  </si>
  <si>
    <t>.1   PILARES DE MADEIRA DIAM. 20CM</t>
  </si>
  <si>
    <t>73931/003 ESTRUTURA PARA TELHA CERAMICA</t>
  </si>
  <si>
    <t>.3  TELHAS RECICLADAS TETRA PACK 6MM</t>
  </si>
  <si>
    <t xml:space="preserve">72075 IMPERMEABILIZAÇÃO COM TINTA ASFALTICA </t>
  </si>
  <si>
    <t>74106/001 IMPERMEABILIZAÇÃO TINTA BETUMINOSA</t>
  </si>
  <si>
    <t>.4  PEITORIL DE CIMENTO</t>
  </si>
  <si>
    <t>.2  PINTURA ACRÍLICA SOBRE REBOCO - EXTERNAS</t>
  </si>
  <si>
    <t xml:space="preserve">.1  SELADOR PAREDES INTERNAS E EXTERNAS </t>
  </si>
  <si>
    <t>.3  PINTURA LATEX PVA SOBRE REBOCO - INTERNAS</t>
  </si>
  <si>
    <t>6067 PINTURA ESMALTE 2D. C/ ZARCÃO</t>
  </si>
  <si>
    <t>.3  PROTEÇÃO DAS MADEIRAS</t>
  </si>
  <si>
    <t>.1  BASE DE BRITA COMPACTADA 5CM</t>
  </si>
  <si>
    <t>5974 CHAPISCO + 75481 REBOCO INTERNAS</t>
  </si>
  <si>
    <t>5974 CHAPISCO +  5995 REBOCO EXTERNAS</t>
  </si>
  <si>
    <t>.3  CHAPISCO E REBOCO PAREDES EXTERNAS</t>
  </si>
  <si>
    <t>.2  CONTRAPISO DE 7CM COM IMPERMEABILIZANTE</t>
  </si>
  <si>
    <t>73991/003 PISO CIMENTADO LISO (QUEIMADO</t>
  </si>
  <si>
    <t>40675 ASS. DE PEITORIL DE CIMENTO</t>
  </si>
  <si>
    <t xml:space="preserve">73947/005 MICTORIO DE LOUÇA BRANCA </t>
  </si>
  <si>
    <t xml:space="preserve">73949/001 TORNEIRA CROMADA PARA JARDIM </t>
  </si>
  <si>
    <t>73949/009 TORNEIRA CROMADA PARA LAVATORIO</t>
  </si>
  <si>
    <t>.3 TORNEIRA JARDIM</t>
  </si>
  <si>
    <t>.4 TORNEIRA LAVATÓRIO</t>
  </si>
  <si>
    <t>.5 COMPLEMENTOS DE LOUÇAS E BARRAS DE APOIO</t>
  </si>
  <si>
    <t>.4  BLOCO CONCRETO 20X10 E 6,5CM  ESPESSURA</t>
  </si>
  <si>
    <t>.5 BRITA PARA EXTERIOR 5CM</t>
  </si>
  <si>
    <t>.6 BRITA PARA EXTERIOR 5CM</t>
  </si>
  <si>
    <t>027 PPP - PARQUE POPULAR DA PEDREIRA - 1. BLOCO DE ACESSO NORTE</t>
  </si>
  <si>
    <t>027 PPP - PARQUE POPULAR DA PEDREIRA - 2. BLOCO DE ACESSO LESTE</t>
  </si>
  <si>
    <t>027 PPP - PARQUE POPULAR DA PEDREIRA - 4. BLOCO DE ACESSO SUL</t>
  </si>
  <si>
    <t>027 PPP - PARQUE POPULAR DA PEDREIRA - PAISAGISMO - RESUMO</t>
  </si>
  <si>
    <t>1. BLOCO ACESSO NORTE</t>
  </si>
  <si>
    <t>2. BLOCO ACESSO LESTE</t>
  </si>
  <si>
    <t>4. BLOCO ACESSO SUL</t>
  </si>
  <si>
    <t>.4  DIVISÓRIAS SANITÁRIOS INCLUSIVE PORTAS</t>
  </si>
  <si>
    <t>.2 PORTA DE MADEIRA 80X210 COM FERRAGENS</t>
  </si>
  <si>
    <t>.4  PROTEÇÃO DAS MADEIRAS</t>
  </si>
  <si>
    <t>.5  PINTURA ESMALTE SOBRE FERRO</t>
  </si>
  <si>
    <t xml:space="preserve">73947/008 LAVATORIO LOUÇA BRANCA </t>
  </si>
  <si>
    <t>.3 TORNEIRA LAVATÓRIO</t>
  </si>
  <si>
    <t xml:space="preserve">9535 CHUVEIRO ELETRICO COMUM </t>
  </si>
  <si>
    <t>74050/002 PIA ACO INOXIDAVEL 200X60CM COM 2 CUBAS</t>
  </si>
  <si>
    <t xml:space="preserve">73949/002 TORNEIRA CROMADA LONGA </t>
  </si>
  <si>
    <t>.8 TORNEIRA JARDIM</t>
  </si>
  <si>
    <t>.10 COMPLEMENTOS DE LOUÇAS E BARRAS DE APOIO</t>
  </si>
  <si>
    <t>.9 BANCADAS PARA OS LAVATÓRIOS DOS VESTIÁRIOS</t>
  </si>
  <si>
    <t xml:space="preserve">74056/001 BANCADA MARMORE SINTETICO </t>
  </si>
  <si>
    <t>.1  CAIXA ESTAMPADA 4X4" (102X102MM) CHAPA 20</t>
  </si>
  <si>
    <t>.3  CABO UNIPOLAR, CL2, PVC 750V    2,5MM2</t>
  </si>
  <si>
    <t>.9  QUADRO DE DISTRIBUIÇÃO P/24 DISJUNTORES</t>
  </si>
  <si>
    <t>.10  DISJUNTOR MONOPOLAR 15A</t>
  </si>
  <si>
    <t>.11  DISJUNTOR MONOPOLAR 25A</t>
  </si>
  <si>
    <t>.12  DISJUNTOR BIPOLAR 25A</t>
  </si>
  <si>
    <t>.13  DISJUNTOR TRIPOLAR 35A</t>
  </si>
  <si>
    <t>.14  ELETRODUTO PVC RIGIDO ROSCAVEL 3/4" (19MM)</t>
  </si>
  <si>
    <t>0. PAISAGISMO</t>
  </si>
  <si>
    <t>027 PPP - PARQUE POPULAR DA PEDREIRA - 0. PAISAGISMO</t>
  </si>
  <si>
    <t>.3  LAVATÓRIO DE EMBUTIR</t>
  </si>
  <si>
    <t>.5 PIA DE AÇO INOX COZINHA</t>
  </si>
  <si>
    <t>.6 TORNEIRA CROMADA PARA PIA COZINHA</t>
  </si>
  <si>
    <t>.7 TORNEIRA JARDIM</t>
  </si>
  <si>
    <t>.8 BANCADA PARA O LAVATÓRIO ABERTO</t>
  </si>
  <si>
    <t>.9 BALCÃO DE MARMORE</t>
  </si>
  <si>
    <t xml:space="preserve">74013/001 BANCADA DE MARMORE POLIDO </t>
  </si>
  <si>
    <t>.4  CABO UNIPOLAR, CL2, PVC 750V    4MM2</t>
  </si>
  <si>
    <t>.5  CABO UNIPOLAR, CL2, PVC 750V    6MM2</t>
  </si>
  <si>
    <t>.6  CAIXA INSPECAO 50X50X50CM ALV.15 C/TAMPA CONCRETO</t>
  </si>
  <si>
    <t>.7  INTERRUPTOR EMBUTIR SIMPLES-INCLUSIVE CAIXA 2X4"</t>
  </si>
  <si>
    <t>.8  TOMADA EMBUTIR SIMPLES-INCLUSIVE CAIXA 2X4"</t>
  </si>
  <si>
    <t>.15  CONEXÕES ELETRODUTOS PVC 3/4"</t>
  </si>
  <si>
    <t>.16  LUMINARIAS FLUORESCENTES 2X40/COMPLETAS</t>
  </si>
  <si>
    <t>.5  CAIXA SIFONADA C/GRELHA 250X230X75mm</t>
  </si>
  <si>
    <t>.6  TUBO PVC ESGOTO SERIE R 40mm COM CONEXÕES</t>
  </si>
  <si>
    <t>.7  TUBO PVC ESGOTO SERIE R 50mm COM CONEXÕES</t>
  </si>
  <si>
    <t>.8  TUBO PVC ESGOTO SERIE R 100mm COM CONEXÕES</t>
  </si>
  <si>
    <t>.9  REGISTRO ESFERA BRUTO 25mm</t>
  </si>
  <si>
    <t>.10  TUBO PVC RÍGIDO SOLDAVEL 25mm COM CONEXÕES</t>
  </si>
  <si>
    <t>.11  JOELHO REDUÇÃO 90 25X1/2mm E PLUG 1/2"</t>
  </si>
  <si>
    <t>.4 PISO E DECK MADEIRA C/ BARROTES SOBRE CONTRAPISO</t>
  </si>
  <si>
    <t>.2  LIMPEZA FINAL</t>
  </si>
  <si>
    <t>.1 PERGOLADO</t>
  </si>
  <si>
    <t>73931/001 ESTRUTURA PARA TELHA</t>
  </si>
  <si>
    <t>.3  ESQUADRIAS METÁLICAS - PORTAS DE CORRER</t>
  </si>
  <si>
    <t>.4 PORTA DE MADEIRA 80X210 COM FERRAGENS</t>
  </si>
  <si>
    <t>.6  VIDRO CANELADO 4MM</t>
  </si>
  <si>
    <t>.7 VIDRO TEMPERADO 6MM</t>
  </si>
  <si>
    <t>.2  ESQUADRIAS METÁLICAS - JANELAS FIXAS</t>
  </si>
  <si>
    <t>.3 ESQUADRIAS METÁLICAS - PORTAS DE CORRER</t>
  </si>
  <si>
    <t>.5 PORTA DE MADEIRA 60X210</t>
  </si>
  <si>
    <t>.7  VIDRO TEMPERADO 6MM</t>
  </si>
  <si>
    <t>.4 DECK DE "MADEIRA ECOLÓGICA" (WPC) COM BARROTES</t>
  </si>
  <si>
    <t>.1  BASE DE BRITA COMPACTADA 5CM (INCLUSO PATIO)</t>
  </si>
  <si>
    <t>73668 GUARDA CORPO EM MADEIRA</t>
  </si>
  <si>
    <t>.8 GUARDA-CORPO DO DECK, EM MADEIRA</t>
  </si>
  <si>
    <t>.5  CABO CCI TELEFONE</t>
  </si>
  <si>
    <t>.8  INTERRUPTOR EMBUTIR DUPLO-INCLUSIVE CAIXA 2X4"</t>
  </si>
  <si>
    <t>.9  TOMADA EMBUTIR SIMPLES-INCLUSIVE CAIXA 2X4"</t>
  </si>
  <si>
    <t>.10  TOMADA PARA TELEFONE</t>
  </si>
  <si>
    <t>.11  QUADRO DE DISTRIBUIÇÃO P/24 DISJUNTORES</t>
  </si>
  <si>
    <t>027 PPP - PARQUE POPULAR DA PEDREIRA - 8. VESTIÁRIOS</t>
  </si>
  <si>
    <t>.3  VIDRO CANELADO 4MM</t>
  </si>
  <si>
    <t>.5 MICTÓRIO</t>
  </si>
  <si>
    <t>.6 CHUVEIRO</t>
  </si>
  <si>
    <t>.2  CABO UNIPOLAR, CL2, PVC 750V    2,5MM2</t>
  </si>
  <si>
    <t>.4  CABO UNIPOLAR 35mm2</t>
  </si>
  <si>
    <t>.9  TOMADA PARA TELEFONE</t>
  </si>
  <si>
    <t>.10  TOMADA PARA AR CONDICIONADO</t>
  </si>
  <si>
    <t>.12  DISJUNTOR MONOPOLAR 25A</t>
  </si>
  <si>
    <t>.13  DISJUNTOR BIPOLAR 25A</t>
  </si>
  <si>
    <t>.14  DISJUNTOR TRIPOLAR 35A</t>
  </si>
  <si>
    <t>.15  ELETRODUTO PVC RIGIDO ROSCAVEL 3/4" (19MM)</t>
  </si>
  <si>
    <t>.16  ELETRODUTO PVC RIGIDO ROSCAVEL 1" (25MM)</t>
  </si>
  <si>
    <t>.17  CONEXÕES ELETRODUTOS PVC 3/4"</t>
  </si>
  <si>
    <t>.18  LUMINARIAS FLUORESCENTES 2X40/COMPLETAS</t>
  </si>
  <si>
    <t>8. VESTIÁRIOS</t>
  </si>
  <si>
    <t>.1 PIA DE AÇO INOX COZINHA</t>
  </si>
  <si>
    <t>.2 TORNEIRA CROMADA PARA PIA COZINHA</t>
  </si>
  <si>
    <t>.1  ILUMINAÇÃO BÁSICA</t>
  </si>
  <si>
    <t xml:space="preserve"> 8. 3. INSTALAÇÕES HIDROSSANITÁRIAS</t>
  </si>
  <si>
    <t>.1  REDE DE ÁGUA E ESGOTO</t>
  </si>
  <si>
    <t>.4 BANCADAS INTERNAS</t>
  </si>
  <si>
    <t>.1  PROTEÇÃO DAS MADEIRAS</t>
  </si>
  <si>
    <t xml:space="preserve"> 6. PINTURAS</t>
  </si>
  <si>
    <t>.4 GUARDA-CORPO DO DECK, EM MADEIRA</t>
  </si>
  <si>
    <t>.2  BLOCO CONCRETO 20X10 E 6,5CM  ESPESSURA</t>
  </si>
  <si>
    <t>.3 DECK DE "MADEIRA ECOLÓGICA" (WPC) COM BARROTES</t>
  </si>
  <si>
    <t>.4 BRITA PARA EXTERIOR 5CM</t>
  </si>
  <si>
    <t>9.1. QUIOSQUE LANCHERIA</t>
  </si>
  <si>
    <t>9.2. QUIOSQUE MIRANTE PRINCIPAL</t>
  </si>
  <si>
    <t>027 PPP - PARQUE POPULAR DA PEDREIRA - 9.1. QUIOSQUE LANCHERIA</t>
  </si>
  <si>
    <t>027 PPP - PARQUE POPULAR DA PEDREIRA - 9.2. QUIOSQUE MIRANTE PRINCIPAL</t>
  </si>
  <si>
    <t>027 PPP - PARQUE POPULAR DA PEDREIRA - 9.3. QUIOSQUE TIROLESA</t>
  </si>
  <si>
    <t>9.3. QUIOSQUE TIROLESA</t>
  </si>
  <si>
    <t>.2  CHAPISCO E REBOCO PAREDES EXTERNAS</t>
  </si>
  <si>
    <t>.1  ESQUADRIAS METÁLICAS - JANELAS</t>
  </si>
  <si>
    <t>.2  ALVENARIA PARA CHURRASQUEIRA</t>
  </si>
  <si>
    <t>.1 TANQUE DE CONCRETO PRÉ-MOLDADO COM METAIS</t>
  </si>
  <si>
    <t xml:space="preserve">UN </t>
  </si>
  <si>
    <t>9.7. QUIOSQUE SANITÁRIOS</t>
  </si>
  <si>
    <t>9.8. QUIOSQUE CHURRASQUEIRA SEM TANQUES</t>
  </si>
  <si>
    <t>9.9. QUIOSQUE CHURRASQUEIRA COM TANQUES</t>
  </si>
  <si>
    <t>027 PPP - PARQUE POPULAR DA PEDREIRA - 9.7. QUIOSQUE SANITÁRIO</t>
  </si>
  <si>
    <t>027 PPP - PARQUE POPULAR DA PEDREIRA - 9.8. QUIOSQUE CHURRASQUEIRA (SEM TANQUES)</t>
  </si>
  <si>
    <t>027 PPP - PARQUE POPULAR DA PEDREIRA - 9.9. QUIOSQUE CHURRASQUEIRA (COM TANQUES)</t>
  </si>
  <si>
    <t>027 PPP - PARQUE POPULAR DA PEDREIRA - 9.6. QUIOSQUE MIRANTE 3</t>
  </si>
  <si>
    <t>9.6. QUIOSQUE MIRANTE 3</t>
  </si>
  <si>
    <t>027 PPP - PARQUE POPULAR DA PEDREIRA - 9.5. QUIOSQUE MIRANTE 2</t>
  </si>
  <si>
    <t>027 PPP - PARQUE POPULAR DA PEDREIRA - 9.4. QUIOSQUE MIRANTE 1</t>
  </si>
  <si>
    <t>9.5. QUIOSQUE MIRANTE 2</t>
  </si>
  <si>
    <t>9.4. QUIOSQUE MIRANTE 1</t>
  </si>
  <si>
    <t>9.10. QUIOSQUE SIMPLES (SETOR SUL)</t>
  </si>
  <si>
    <t>027 PPP - PARQUE POPULAR DA PEDREIRA - 9.10. QUIOSQUE SIMPLES SETOR SUL</t>
  </si>
  <si>
    <t>027 PPP - PARQUE POPULAR DA PEDREIRA - 10. CANCHA DE BOCHA</t>
  </si>
  <si>
    <t xml:space="preserve"> 8. INSTALAÇÕES ELÉTRICAS</t>
  </si>
  <si>
    <t>Total de INSTALAÇÕES</t>
  </si>
  <si>
    <t>10. CANCHA DE BOCHA</t>
  </si>
  <si>
    <t xml:space="preserve">6519 ALVENARIA EM TIJOLO CERAMICO MACICO </t>
  </si>
  <si>
    <t xml:space="preserve">9537 LIMPEZA FINAL DA OBRA </t>
  </si>
  <si>
    <t>.3 MURETA DE ALVENARIA 10X60CM</t>
  </si>
  <si>
    <t>73787/001 ALAMBRADO ALTURA 3M (preço 2/3)</t>
  </si>
  <si>
    <t xml:space="preserve"> 4. 1. ALVENARIAS</t>
  </si>
  <si>
    <t>4. 1. ALVENARIAS</t>
  </si>
  <si>
    <t xml:space="preserve">.1 CANCHA DE BOCHA COMPLETA, PISO E FECHAMENTOS </t>
  </si>
  <si>
    <t>.1  ESQUADRIA METÁLICA - JANELA ATENDIMENTO</t>
  </si>
  <si>
    <t>.3 VIDRO TEMPERADO 6MM</t>
  </si>
  <si>
    <t>.3  PEITORIL DE CIMENTO</t>
  </si>
  <si>
    <t>.1 GUARDA-CORPO DO DECK, EM MADEIRA</t>
  </si>
  <si>
    <t>.2 DECK DE "MADEIRA ECOLÓGICA" (WPC) COM BARROTES</t>
  </si>
  <si>
    <t>.3 BRITA PARA EXTERIOR 5CM</t>
  </si>
  <si>
    <t>.2 BLOCO CONCRETO 20X10 E 6,5CM  ESPESSURA</t>
  </si>
  <si>
    <t>.3 PEITORIL DE CIMENTO</t>
  </si>
  <si>
    <t>.4 TORNEIRA JARDIM</t>
  </si>
  <si>
    <t>.1  CHAPISCO E REBOCO PAREDES EXTERNAS</t>
  </si>
  <si>
    <t>.3  BLOCO CONCRETO 20X10 E 6,5CM  ESPESSURA</t>
  </si>
  <si>
    <t>.1 CHAPISCO E REBOCO PAREDES EXTERNAS</t>
  </si>
  <si>
    <t>.4  BRITA PARA EXTERIOR 5CM</t>
  </si>
  <si>
    <t xml:space="preserve"> 8. 1. INSTALAÇÕES ELÉTRICAS</t>
  </si>
  <si>
    <t>.6  PAVIMENTAÇÃO COM SAIBRO ROSA 6CM</t>
  </si>
  <si>
    <t>73711 BASE PARA PAV. COM BRITA CORRIDA</t>
  </si>
  <si>
    <t>.3 MADEIRA ROLIÇA DE EUCALIPTO TRATADO DIAM. 25CM</t>
  </si>
  <si>
    <t>.6 CONEXÕES DE AÇO PARA ESTRUTURA</t>
  </si>
  <si>
    <t>ITEM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</si>
  <si>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</si>
  <si>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</si>
  <si>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</si>
  <si>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</si>
  <si>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</si>
  <si>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</si>
  <si>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</si>
  <si>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</si>
  <si>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</si>
  <si>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</si>
  <si>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</si>
  <si>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</si>
  <si>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1. SERVIÇOS INICIAIS</t>
  </si>
  <si>
    <t xml:space="preserve">2. INFRAESTRUTURA </t>
  </si>
  <si>
    <t>3. PAVIMENTAÇÕES</t>
  </si>
  <si>
    <t>4. EQUIPAMENTOS</t>
  </si>
  <si>
    <t>5. FECHAMENTOS</t>
  </si>
  <si>
    <t>6. ESPORTES</t>
  </si>
  <si>
    <t>7. ESCADARIA</t>
  </si>
  <si>
    <t>8. PASSARELA E PONTE</t>
  </si>
  <si>
    <t>9. COMPLEMENTAÇÃO</t>
  </si>
  <si>
    <t>*. EDIFICAÇÕES</t>
  </si>
  <si>
    <t>TOTAL POR ITEM</t>
  </si>
  <si>
    <t>TOTAL MENSAL</t>
  </si>
  <si>
    <t>CRONOGRAMA DE IMPLANTAÇÃO</t>
  </si>
  <si>
    <t>027 PPP - PARQUE POPULAR DA PEDREIRA - 6. QUIOSQUE PRINCIPAL</t>
  </si>
  <si>
    <t>027 PPP - PARQUE POPULAR DA PEDREIRA - 7. CENTRO COMUNITÁRIO</t>
  </si>
  <si>
    <t>Obs.: os equipamentos e instalações específicos da Tirolesa não constam do projeto</t>
  </si>
  <si>
    <t>Obs.: o projeto executivo das estruturas de madeira (cálculo estrutural) são de responsabilidade do executor da obra</t>
  </si>
  <si>
    <t>Total</t>
  </si>
  <si>
    <t>SINAPI</t>
  </si>
  <si>
    <t>Preço 
Unitário</t>
  </si>
  <si>
    <t xml:space="preserve">Preço </t>
  </si>
  <si>
    <t>Unitário</t>
  </si>
  <si>
    <t>MAIO</t>
  </si>
  <si>
    <t xml:space="preserve">73752 SANITARIO C/ VASO E CHUVEIRO </t>
  </si>
  <si>
    <t>74210/1 BARRACO PARA DEPÓSITO</t>
  </si>
  <si>
    <t>74209/1 PLACA DE OBRA METÁLICA/FIXADA</t>
  </si>
  <si>
    <t xml:space="preserve">73481 ESCAVAÇÃO MANUAL </t>
  </si>
  <si>
    <t xml:space="preserve">73406 CONCRETO USINADO 15MPA </t>
  </si>
  <si>
    <t>72948 COLCHAO DE AREIA</t>
  </si>
  <si>
    <t>73481 ESCAVAÇÃO MANUAL DE CAVAS</t>
  </si>
  <si>
    <t>83772 PREPARACAO SUB BASE PEDRA PORTUGUESA</t>
  </si>
  <si>
    <t xml:space="preserve">72131 ALVENARIA EM TIJOLO CERAMICO MACICO </t>
  </si>
  <si>
    <t>74200/1 VERGA EM CONCRETO FCK 20MPA</t>
  </si>
  <si>
    <t>87879 CHAPISCO + 75481 REBOCO INTERNAS</t>
  </si>
  <si>
    <t xml:space="preserve">87265 REVEST. CERÂMICO PAREDES INTERNAS </t>
  </si>
  <si>
    <t>87879 CHAPISCO +  75481 REBOCO EXTERNAS</t>
  </si>
  <si>
    <t>88485 FUNDO SELADOR</t>
  </si>
  <si>
    <t xml:space="preserve">88489 PINTURA LATEX ACRILICA </t>
  </si>
  <si>
    <t xml:space="preserve">88487 PINTURA LATEX PVA </t>
  </si>
  <si>
    <t>84679 PINTURA IMUNIZANTE PARA MADEIRA</t>
  </si>
  <si>
    <t>83534 LASTRO DE CONCRETO, INCLUSO ADITIVO IMPERM.</t>
  </si>
  <si>
    <t xml:space="preserve">8688 VASO SANITARIO C/ CAIXA ACOPLADA </t>
  </si>
  <si>
    <t xml:space="preserve">86904 LAVATORIO LOUÇA SUSPENSO </t>
  </si>
  <si>
    <t>73860/7 CABO DE COBRE ISOLADO PVC 450/750V 1,5MM2</t>
  </si>
  <si>
    <t>73860/10 CABO DE COBRE ISOLADO PVC 450/750V 6MM2</t>
  </si>
  <si>
    <t>72232 - INTERRUPTOR SIMPLES EMBUTIR 10A/250V</t>
  </si>
  <si>
    <t>83555 TOMADA DUPLA DE EMBUTIR 2x2P+T 10A/250V</t>
  </si>
  <si>
    <t>72337 TOMADA PARA TELEFONE PADRÃO TELEBRAS</t>
  </si>
  <si>
    <t>74130/3 DISJUNTOR BIPOLAR 25A</t>
  </si>
  <si>
    <t>89711 TUBO PVC ESGOTO, DN40MM</t>
  </si>
  <si>
    <t>73860/8 CABO DE COBRE ISOLADO PVC 450/750V 2,5MM2</t>
  </si>
  <si>
    <t>73860/9 CABO DE COBRE ISOLADO PVC 450/750V 4MM2</t>
  </si>
  <si>
    <t>74130/1 DISJUNTOR TERMOMAGNETICO MONOPOLAR 10 a 30A</t>
  </si>
  <si>
    <t>10130/3 DISJUNTOR TERMOMAGNETICO BIPOLAR 10 a 50A</t>
  </si>
  <si>
    <t>10130/4 DISJUNTOR TERMOMAGNETICO TRIPOLAR 10 a 50A</t>
  </si>
  <si>
    <t>73768/6 CABO TELEFONICO CI 50</t>
  </si>
  <si>
    <t>72232 - INTERRUPTOR DUPLO EMBUTIR 10A/250V</t>
  </si>
  <si>
    <t>72132 ALVENARIA EM TIJOLO MACIÇO 10CM</t>
  </si>
  <si>
    <t xml:space="preserve">73957/001 PISO EM PEDRA PORTUGUESA </t>
  </si>
  <si>
    <t xml:space="preserve"> TABUA DE ASSOALHO 15x2,5cm</t>
  </si>
  <si>
    <t>PORTAO EM CHAPA DE FERRO E TELA</t>
  </si>
  <si>
    <t>DIVISORIA EM CHAPA</t>
  </si>
  <si>
    <t>83423 CABO DE COBRE TERMOPLASTICO 35MM2</t>
  </si>
  <si>
    <t>83566 TOMADA DE EMBUTIR 2P+T 20A/250V</t>
  </si>
  <si>
    <t>6. QUIOSQUE PRINCIPAL</t>
  </si>
  <si>
    <t>7. CENTRO COMUNITÁRIO</t>
  </si>
  <si>
    <t>observação: itens não preenchidos já foram executados</t>
  </si>
  <si>
    <t xml:space="preserve"> 6. REVESTIMENTOS E PINTURAS</t>
  </si>
  <si>
    <t>PISO DE ARGILA COMPACTADA</t>
  </si>
  <si>
    <t>MURETA BAIXA DE MADEIRA EM TÁBUAS</t>
  </si>
  <si>
    <t>MURETA ALTA DE MADEIRA EM TÁBUAS, C/ ESTRUTURA</t>
  </si>
  <si>
    <t>73711 BASE DE BRITA COMPACTADA 5CM</t>
  </si>
  <si>
    <t>SAIBRO COMPACTAD0 14CM</t>
  </si>
  <si>
    <t>PÓ DE TELHA DE 3 A 5CM</t>
  </si>
  <si>
    <t>KG</t>
  </si>
  <si>
    <t>2536 GUIA DE PINHO 2,5 X 15cm</t>
  </si>
  <si>
    <t>GRELHA REDONDA BRANCA 150 mm</t>
  </si>
  <si>
    <t>89707 CORPO CAIXA SIFONADA 150x150x50mm</t>
  </si>
  <si>
    <t>89497 JOELHO 90° SERIE NORMAL 40mm com bolsas lisas</t>
  </si>
  <si>
    <t>89498 JOELHO 45° SERIE NORMAL 40mm com bolsas lisas</t>
  </si>
  <si>
    <t>89744 JOELHO 90° SERIE NORMAL 100mm</t>
  </si>
  <si>
    <t>89783 JUNÇÃO SIMPLES SERIE NORMAL 40mm com bolsas lisas</t>
  </si>
  <si>
    <t>89782 TÊ SERIE NORMAL 40mm com bolsas lisas</t>
  </si>
  <si>
    <t>89711 TUBO DE PVC SERIE NORMAL 40mm</t>
  </si>
  <si>
    <t>89712 TUBO DE PVC SERIE NORMAL 50mm</t>
  </si>
  <si>
    <t>89714 TUBO DE PVC SERIE NORMAL 100mm</t>
  </si>
  <si>
    <t>73613 ELETRODUTO DE PVC RIGIDO ROSCÁVEL DN 20MM</t>
  </si>
  <si>
    <t>73860/7 CABO DE COBRE ISOLADO PVC 450/750 V 1,5MM2</t>
  </si>
  <si>
    <t>73953/6 LUMINARIAS TIPO CALHA, DE SOBREPOR, COM 
REATOR E LAMPADA FLUORESCENTES 2X40/COMPLETAS</t>
  </si>
  <si>
    <t>9540 ENTRADA ENERGIA - CAIXA ALVENARIA 30X30X30 CM</t>
  </si>
  <si>
    <t>3502 CACO DE TIJOLO COMPACTADO 20CM</t>
  </si>
  <si>
    <t>2533 PREGOS BITOLAS VARIADAS</t>
  </si>
  <si>
    <t>2540 PONTALETE DE PINHO 3 X 3"</t>
  </si>
  <si>
    <t>164030 CAIXA DE GORDURA COM TAMPA 250x172x50</t>
  </si>
  <si>
    <t>89987 REGISTRO GAVETA BRUTO E CANOPLA CROMADA DN25MM</t>
  </si>
  <si>
    <t>151062 TANQUE PRE-MOLDADO DE CONCRETO COM METAIS</t>
  </si>
  <si>
    <t>89356 TUBO PVC SOLDÁVEL 25mm AGUA FRIA, FORNEC. E INSTAL.</t>
  </si>
  <si>
    <t>72232 - INTERRUPTOR SIMPLES EMBUTIR 10A/250V - com 
sensor presença</t>
  </si>
  <si>
    <t>73953/1 LUMINARIAS TIPO CALHA, DE SOBREPOR, COM 
REATOR E LAMPADA FLUORESCENTES 1X20/COMPLETAS</t>
  </si>
  <si>
    <t>VIGILÂNCIA PERMANENTE DA OBRA</t>
  </si>
  <si>
    <t>74104/1 CAIXA DE INSPEÇÃO 60x60x60cm</t>
  </si>
  <si>
    <t>73749/1 CAIXA DE ALVENARIA 50X50X50CM</t>
  </si>
  <si>
    <t>73613 ELETRODUTO DE PVC RIGIDO ROSCÁVEL 
DN 20MM (pelo piso) para instalações telefonia</t>
  </si>
  <si>
    <t>73768/2 CABO TELEFONICO FIO 0,6MM (2 CONDUTORES)</t>
  </si>
  <si>
    <t>72337 TOMADA PARA TELEFONE</t>
  </si>
  <si>
    <t>.3  ADMINISTRAÇÃO LOCAL</t>
  </si>
</sst>
</file>

<file path=xl/styles.xml><?xml version="1.0" encoding="utf-8"?>
<styleSheet xmlns="http://schemas.openxmlformats.org/spreadsheetml/2006/main">
  <numFmts count="9">
    <numFmt numFmtId="164" formatCode="_-* #,##0.00_-;\-* #,##0.00_-;_-* &quot;-&quot;??_-;_-@_-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0,000.00"/>
    <numFmt numFmtId="168" formatCode="00.00"/>
    <numFmt numFmtId="169" formatCode="000.00"/>
    <numFmt numFmtId="170" formatCode="_(* #,##0.000_);_(* \(#,##0.000\);_(* &quot;-&quot;??_);_(@_)"/>
    <numFmt numFmtId="171" formatCode="_(* #,##0.0_);_(* \(#,##0.0\);_(* &quot;-&quot;??_);_(@_)"/>
    <numFmt numFmtId="172" formatCode="_-[$R$-416]\ * #,##0.00_-;\-[$R$-416]\ * #,##0.00_-;_-[$R$-416]\ * &quot;-&quot;??_-;_-@_-"/>
  </numFmts>
  <fonts count="21">
    <font>
      <sz val="10"/>
      <color indexed="8"/>
      <name val="Arial"/>
    </font>
    <font>
      <b/>
      <sz val="10"/>
      <color indexed="8"/>
      <name val="Arial"/>
    </font>
    <font>
      <sz val="14"/>
      <color indexed="8"/>
      <name val="Arial"/>
      <family val="2"/>
    </font>
    <font>
      <sz val="8"/>
      <color indexed="8"/>
      <name val="Arial"/>
      <family val="2"/>
    </font>
    <font>
      <b/>
      <sz val="7"/>
      <color indexed="8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7"/>
      <name val="Arial"/>
      <family val="2"/>
    </font>
    <font>
      <sz val="9"/>
      <color indexed="8"/>
      <name val="Calibri"/>
      <family val="2"/>
    </font>
    <font>
      <b/>
      <sz val="8"/>
      <color indexed="8"/>
      <name val="Calibri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7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color rgb="FF005BAB"/>
      <name val="Courier"/>
      <family val="3"/>
    </font>
    <font>
      <sz val="7"/>
      <color rgb="FFFF0000"/>
      <name val="Arial"/>
      <family val="2"/>
    </font>
    <font>
      <b/>
      <sz val="7"/>
      <color theme="1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16">
    <xf numFmtId="0" fontId="0" fillId="0" borderId="0" xfId="0"/>
    <xf numFmtId="0" fontId="3" fillId="0" borderId="0" xfId="0" applyFont="1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horizontal="left" vertical="top"/>
      <protection locked="0"/>
    </xf>
    <xf numFmtId="165" fontId="5" fillId="2" borderId="0" xfId="2" applyFont="1" applyFill="1" applyAlignment="1" applyProtection="1">
      <alignment horizontal="right" vertical="top"/>
      <protection locked="0"/>
    </xf>
    <xf numFmtId="165" fontId="4" fillId="0" borderId="0" xfId="2" applyFont="1" applyFill="1" applyAlignment="1" applyProtection="1">
      <alignment horizontal="right" vertical="top"/>
      <protection locked="0"/>
    </xf>
    <xf numFmtId="165" fontId="0" fillId="0" borderId="0" xfId="2" applyFont="1"/>
    <xf numFmtId="165" fontId="3" fillId="0" borderId="0" xfId="2" applyFont="1" applyFill="1" applyAlignment="1" applyProtection="1">
      <alignment horizontal="center" vertical="top"/>
      <protection locked="0"/>
    </xf>
    <xf numFmtId="165" fontId="3" fillId="0" borderId="0" xfId="2" applyFont="1" applyFill="1" applyAlignment="1" applyProtection="1">
      <alignment horizontal="right" vertical="top"/>
      <protection locked="0"/>
    </xf>
    <xf numFmtId="165" fontId="5" fillId="0" borderId="0" xfId="2" applyFont="1" applyFill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3" fillId="0" borderId="0" xfId="0" applyFont="1" applyFill="1" applyBorder="1" applyAlignment="1" applyProtection="1">
      <alignment horizontal="right" vertical="top"/>
      <protection locked="0"/>
    </xf>
    <xf numFmtId="165" fontId="4" fillId="0" borderId="0" xfId="2" applyFont="1" applyFill="1" applyBorder="1" applyAlignment="1" applyProtection="1">
      <alignment horizontal="right" vertical="top"/>
      <protection locked="0"/>
    </xf>
    <xf numFmtId="0" fontId="0" fillId="0" borderId="0" xfId="0" applyAlignment="1">
      <alignment horizontal="left"/>
    </xf>
    <xf numFmtId="0" fontId="0" fillId="0" borderId="1" xfId="0" applyBorder="1"/>
    <xf numFmtId="165" fontId="0" fillId="0" borderId="0" xfId="2" applyFont="1" applyFill="1"/>
    <xf numFmtId="0" fontId="3" fillId="0" borderId="0" xfId="0" applyFont="1" applyAlignment="1">
      <alignment horizontal="left"/>
    </xf>
    <xf numFmtId="0" fontId="3" fillId="0" borderId="0" xfId="0" applyFont="1"/>
    <xf numFmtId="165" fontId="3" fillId="0" borderId="0" xfId="2" applyFont="1"/>
    <xf numFmtId="165" fontId="3" fillId="0" borderId="0" xfId="2" applyFont="1" applyAlignment="1">
      <alignment horizontal="left"/>
    </xf>
    <xf numFmtId="0" fontId="0" fillId="0" borderId="0" xfId="0" applyFill="1" applyBorder="1"/>
    <xf numFmtId="0" fontId="0" fillId="2" borderId="0" xfId="0" applyFill="1"/>
    <xf numFmtId="165" fontId="12" fillId="2" borderId="0" xfId="2" applyFont="1" applyFill="1"/>
    <xf numFmtId="0" fontId="5" fillId="2" borderId="0" xfId="0" applyFont="1" applyFill="1" applyAlignment="1" applyProtection="1">
      <alignment horizontal="left" vertical="top"/>
      <protection locked="0"/>
    </xf>
    <xf numFmtId="0" fontId="3" fillId="2" borderId="0" xfId="0" applyFont="1" applyFill="1" applyAlignment="1" applyProtection="1">
      <alignment horizontal="right" vertical="top"/>
      <protection locked="0"/>
    </xf>
    <xf numFmtId="165" fontId="4" fillId="2" borderId="0" xfId="2" applyFont="1" applyFill="1" applyAlignment="1" applyProtection="1">
      <alignment horizontal="right" vertical="top"/>
      <protection locked="0"/>
    </xf>
    <xf numFmtId="0" fontId="0" fillId="0" borderId="0" xfId="0" applyFill="1"/>
    <xf numFmtId="0" fontId="17" fillId="0" borderId="0" xfId="0" applyFont="1"/>
    <xf numFmtId="165" fontId="0" fillId="0" borderId="0" xfId="0" applyNumberFormat="1"/>
    <xf numFmtId="0" fontId="17" fillId="0" borderId="0" xfId="0" applyFont="1" applyFill="1"/>
    <xf numFmtId="165" fontId="8" fillId="0" borderId="0" xfId="2" applyFont="1" applyFill="1" applyAlignment="1" applyProtection="1">
      <alignment horizontal="right" vertical="top"/>
      <protection locked="0"/>
    </xf>
    <xf numFmtId="165" fontId="0" fillId="0" borderId="0" xfId="0" applyNumberFormat="1" applyFill="1"/>
    <xf numFmtId="165" fontId="0" fillId="0" borderId="0" xfId="2" applyFont="1" applyFill="1" applyBorder="1"/>
    <xf numFmtId="165" fontId="4" fillId="0" borderId="2" xfId="2" applyFont="1" applyFill="1" applyBorder="1" applyAlignment="1" applyProtection="1">
      <alignment horizontal="right" vertical="top"/>
      <protection locked="0"/>
    </xf>
    <xf numFmtId="0" fontId="17" fillId="0" borderId="0" xfId="0" applyFont="1" applyFill="1" applyAlignment="1">
      <alignment horizontal="left" indent="4"/>
    </xf>
    <xf numFmtId="165" fontId="5" fillId="0" borderId="0" xfId="2" applyFont="1" applyFill="1" applyBorder="1" applyAlignment="1" applyProtection="1">
      <alignment horizontal="right" vertical="top"/>
      <protection locked="0"/>
    </xf>
    <xf numFmtId="4" fontId="17" fillId="0" borderId="0" xfId="0" applyNumberFormat="1" applyFont="1" applyFill="1"/>
    <xf numFmtId="0" fontId="4" fillId="3" borderId="3" xfId="0" applyFont="1" applyFill="1" applyBorder="1" applyAlignment="1" applyProtection="1">
      <alignment horizontal="left" vertical="top"/>
      <protection locked="0"/>
    </xf>
    <xf numFmtId="0" fontId="0" fillId="3" borderId="4" xfId="0" applyFill="1" applyBorder="1"/>
    <xf numFmtId="165" fontId="12" fillId="3" borderId="4" xfId="2" applyFont="1" applyFill="1" applyBorder="1"/>
    <xf numFmtId="0" fontId="3" fillId="3" borderId="4" xfId="0" applyFont="1" applyFill="1" applyBorder="1" applyAlignment="1" applyProtection="1">
      <alignment horizontal="right" vertical="top"/>
      <protection locked="0"/>
    </xf>
    <xf numFmtId="165" fontId="4" fillId="3" borderId="4" xfId="2" applyFont="1" applyFill="1" applyBorder="1" applyAlignment="1" applyProtection="1">
      <alignment horizontal="right" vertical="top"/>
      <protection locked="0"/>
    </xf>
    <xf numFmtId="0" fontId="9" fillId="0" borderId="0" xfId="0" applyFont="1"/>
    <xf numFmtId="0" fontId="9" fillId="0" borderId="0" xfId="0" applyFont="1" applyFill="1"/>
    <xf numFmtId="165" fontId="4" fillId="3" borderId="5" xfId="2" applyFont="1" applyFill="1" applyBorder="1" applyAlignment="1" applyProtection="1">
      <alignment horizontal="right" vertical="top"/>
      <protection locked="0"/>
    </xf>
    <xf numFmtId="0" fontId="10" fillId="0" borderId="0" xfId="0" applyFont="1"/>
    <xf numFmtId="0" fontId="3" fillId="0" borderId="1" xfId="0" applyFont="1" applyFill="1" applyBorder="1" applyAlignment="1" applyProtection="1">
      <alignment horizontal="left" vertical="top"/>
      <protection locked="0"/>
    </xf>
    <xf numFmtId="165" fontId="3" fillId="0" borderId="1" xfId="2" applyFont="1" applyFill="1" applyBorder="1" applyAlignment="1" applyProtection="1">
      <alignment horizontal="right" vertical="top"/>
      <protection locked="0"/>
    </xf>
    <xf numFmtId="165" fontId="3" fillId="0" borderId="1" xfId="2" applyFont="1" applyFill="1" applyBorder="1" applyAlignment="1" applyProtection="1">
      <alignment horizontal="center" vertical="top"/>
      <protection locked="0"/>
    </xf>
    <xf numFmtId="0" fontId="4" fillId="3" borderId="6" xfId="0" applyFont="1" applyFill="1" applyBorder="1" applyAlignment="1" applyProtection="1">
      <alignment horizontal="left" vertical="top"/>
      <protection locked="0"/>
    </xf>
    <xf numFmtId="165" fontId="4" fillId="3" borderId="7" xfId="2" applyFont="1" applyFill="1" applyBorder="1" applyAlignment="1" applyProtection="1">
      <alignment horizontal="right" vertical="top"/>
      <protection locked="0"/>
    </xf>
    <xf numFmtId="165" fontId="4" fillId="3" borderId="8" xfId="2" applyFont="1" applyFill="1" applyBorder="1" applyAlignment="1" applyProtection="1">
      <alignment horizontal="right" vertical="top"/>
      <protection locked="0"/>
    </xf>
    <xf numFmtId="0" fontId="7" fillId="3" borderId="7" xfId="0" applyFont="1" applyFill="1" applyBorder="1"/>
    <xf numFmtId="165" fontId="7" fillId="3" borderId="7" xfId="2" applyFont="1" applyFill="1" applyBorder="1"/>
    <xf numFmtId="0" fontId="11" fillId="3" borderId="7" xfId="0" applyFont="1" applyFill="1" applyBorder="1" applyAlignment="1" applyProtection="1">
      <alignment horizontal="right" vertical="top"/>
      <protection locked="0"/>
    </xf>
    <xf numFmtId="169" fontId="5" fillId="0" borderId="0" xfId="0" applyNumberFormat="1" applyFont="1" applyFill="1" applyAlignment="1" applyProtection="1">
      <alignment horizontal="right" vertical="top"/>
      <protection locked="0"/>
    </xf>
    <xf numFmtId="2" fontId="5" fillId="0" borderId="0" xfId="0" applyNumberFormat="1" applyFont="1" applyFill="1" applyAlignment="1" applyProtection="1">
      <alignment horizontal="right" vertical="top"/>
      <protection locked="0"/>
    </xf>
    <xf numFmtId="169" fontId="4" fillId="0" borderId="0" xfId="0" applyNumberFormat="1" applyFont="1" applyFill="1" applyAlignment="1" applyProtection="1">
      <alignment horizontal="right" vertical="top"/>
      <protection locked="0"/>
    </xf>
    <xf numFmtId="167" fontId="5" fillId="0" borderId="0" xfId="0" applyNumberFormat="1" applyFont="1" applyFill="1" applyAlignment="1" applyProtection="1">
      <alignment horizontal="right" vertical="top"/>
      <protection locked="0"/>
    </xf>
    <xf numFmtId="167" fontId="4" fillId="0" borderId="0" xfId="0" applyNumberFormat="1" applyFont="1" applyFill="1" applyAlignment="1" applyProtection="1">
      <alignment horizontal="right" vertical="top"/>
      <protection locked="0"/>
    </xf>
    <xf numFmtId="168" fontId="5" fillId="0" borderId="0" xfId="0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9" fontId="0" fillId="0" borderId="0" xfId="0" applyNumberFormat="1"/>
    <xf numFmtId="169" fontId="18" fillId="0" borderId="0" xfId="0" applyNumberFormat="1" applyFont="1" applyFill="1" applyAlignment="1" applyProtection="1">
      <alignment horizontal="right" vertical="top"/>
      <protection locked="0"/>
    </xf>
    <xf numFmtId="165" fontId="5" fillId="0" borderId="0" xfId="2" applyFont="1" applyFill="1" applyAlignment="1" applyProtection="1">
      <alignment horizontal="center" vertical="top"/>
      <protection locked="0"/>
    </xf>
    <xf numFmtId="165" fontId="4" fillId="0" borderId="0" xfId="2" applyFont="1" applyFill="1" applyAlignment="1" applyProtection="1">
      <alignment horizontal="center" vertical="top"/>
      <protection locked="0"/>
    </xf>
    <xf numFmtId="165" fontId="5" fillId="0" borderId="0" xfId="2" applyNumberFormat="1" applyFont="1" applyFill="1" applyAlignment="1" applyProtection="1">
      <alignment horizontal="right" vertical="top"/>
      <protection locked="0"/>
    </xf>
    <xf numFmtId="171" fontId="4" fillId="0" borderId="0" xfId="2" applyNumberFormat="1" applyFont="1" applyFill="1" applyAlignment="1" applyProtection="1">
      <alignment horizontal="left" vertical="top"/>
      <protection locked="0"/>
    </xf>
    <xf numFmtId="165" fontId="4" fillId="0" borderId="0" xfId="0" applyNumberFormat="1" applyFont="1" applyFill="1" applyAlignment="1" applyProtection="1">
      <alignment horizontal="left" vertical="top"/>
      <protection locked="0"/>
    </xf>
    <xf numFmtId="165" fontId="12" fillId="0" borderId="0" xfId="2" applyFont="1" applyFill="1" applyBorder="1"/>
    <xf numFmtId="0" fontId="2" fillId="4" borderId="9" xfId="0" applyFont="1" applyFill="1" applyBorder="1" applyAlignment="1" applyProtection="1">
      <alignment horizontal="left" vertical="top"/>
      <protection locked="0"/>
    </xf>
    <xf numFmtId="0" fontId="0" fillId="4" borderId="2" xfId="0" applyFill="1" applyBorder="1"/>
    <xf numFmtId="165" fontId="12" fillId="4" borderId="2" xfId="2" applyFont="1" applyFill="1" applyBorder="1"/>
    <xf numFmtId="0" fontId="0" fillId="4" borderId="10" xfId="0" applyFill="1" applyBorder="1"/>
    <xf numFmtId="0" fontId="0" fillId="4" borderId="0" xfId="0" applyFill="1" applyBorder="1"/>
    <xf numFmtId="165" fontId="12" fillId="4" borderId="0" xfId="2" applyFont="1" applyFill="1" applyBorder="1"/>
    <xf numFmtId="0" fontId="4" fillId="4" borderId="10" xfId="0" applyFont="1" applyFill="1" applyBorder="1" applyAlignment="1" applyProtection="1">
      <alignment horizontal="left" vertical="top"/>
      <protection locked="0"/>
    </xf>
    <xf numFmtId="0" fontId="4" fillId="4" borderId="0" xfId="0" applyFont="1" applyFill="1" applyBorder="1" applyAlignment="1" applyProtection="1">
      <alignment horizontal="left" vertical="top"/>
      <protection locked="0"/>
    </xf>
    <xf numFmtId="165" fontId="4" fillId="4" borderId="0" xfId="2" applyFont="1" applyFill="1" applyBorder="1" applyAlignment="1" applyProtection="1">
      <alignment horizontal="left" vertical="top"/>
      <protection locked="0"/>
    </xf>
    <xf numFmtId="0" fontId="4" fillId="4" borderId="11" xfId="0" applyFont="1" applyFill="1" applyBorder="1" applyAlignment="1" applyProtection="1">
      <alignment horizontal="left" vertical="top"/>
      <protection locked="0"/>
    </xf>
    <xf numFmtId="0" fontId="4" fillId="4" borderId="1" xfId="0" applyFont="1" applyFill="1" applyBorder="1" applyAlignment="1" applyProtection="1">
      <alignment horizontal="left" vertical="top"/>
      <protection locked="0"/>
    </xf>
    <xf numFmtId="0" fontId="0" fillId="4" borderId="1" xfId="0" applyFill="1" applyBorder="1"/>
    <xf numFmtId="165" fontId="4" fillId="4" borderId="1" xfId="2" applyFont="1" applyFill="1" applyBorder="1" applyAlignment="1" applyProtection="1">
      <alignment horizontal="left" vertical="top"/>
      <protection locked="0"/>
    </xf>
    <xf numFmtId="0" fontId="5" fillId="0" borderId="0" xfId="0" applyFont="1"/>
    <xf numFmtId="0" fontId="19" fillId="0" borderId="3" xfId="0" applyFont="1" applyBorder="1"/>
    <xf numFmtId="0" fontId="19" fillId="0" borderId="12" xfId="0" applyFont="1" applyBorder="1"/>
    <xf numFmtId="9" fontId="5" fillId="0" borderId="12" xfId="0" applyNumberFormat="1" applyFont="1" applyBorder="1"/>
    <xf numFmtId="0" fontId="19" fillId="0" borderId="10" xfId="0" applyFont="1" applyBorder="1"/>
    <xf numFmtId="0" fontId="19" fillId="0" borderId="11" xfId="0" applyFont="1" applyBorder="1"/>
    <xf numFmtId="0" fontId="5" fillId="0" borderId="12" xfId="0" applyFont="1" applyBorder="1"/>
    <xf numFmtId="9" fontId="5" fillId="0" borderId="12" xfId="0" applyNumberFormat="1" applyFont="1" applyFill="1" applyBorder="1"/>
    <xf numFmtId="0" fontId="19" fillId="0" borderId="12" xfId="0" applyFont="1" applyFill="1" applyBorder="1"/>
    <xf numFmtId="165" fontId="5" fillId="3" borderId="12" xfId="2" applyFont="1" applyFill="1" applyBorder="1"/>
    <xf numFmtId="165" fontId="5" fillId="3" borderId="12" xfId="0" applyNumberFormat="1" applyFont="1" applyFill="1" applyBorder="1"/>
    <xf numFmtId="9" fontId="5" fillId="4" borderId="12" xfId="0" applyNumberFormat="1" applyFont="1" applyFill="1" applyBorder="1"/>
    <xf numFmtId="165" fontId="5" fillId="3" borderId="0" xfId="0" applyNumberFormat="1" applyFont="1" applyFill="1" applyBorder="1"/>
    <xf numFmtId="165" fontId="5" fillId="0" borderId="0" xfId="0" applyNumberFormat="1" applyFont="1" applyFill="1" applyBorder="1"/>
    <xf numFmtId="0" fontId="19" fillId="0" borderId="12" xfId="0" applyFont="1" applyBorder="1" applyAlignment="1">
      <alignment horizontal="right"/>
    </xf>
    <xf numFmtId="165" fontId="4" fillId="3" borderId="13" xfId="2" applyFont="1" applyFill="1" applyBorder="1" applyAlignment="1" applyProtection="1">
      <alignment horizontal="right" vertical="top"/>
      <protection locked="0"/>
    </xf>
    <xf numFmtId="165" fontId="4" fillId="3" borderId="14" xfId="2" applyFont="1" applyFill="1" applyBorder="1" applyAlignment="1" applyProtection="1">
      <alignment horizontal="right" vertical="top"/>
      <protection locked="0"/>
    </xf>
    <xf numFmtId="0" fontId="20" fillId="0" borderId="0" xfId="0" applyFont="1"/>
    <xf numFmtId="0" fontId="13" fillId="0" borderId="0" xfId="0" applyFont="1" applyFill="1" applyAlignment="1" applyProtection="1">
      <alignment horizontal="left" vertical="top"/>
      <protection locked="0"/>
    </xf>
    <xf numFmtId="165" fontId="3" fillId="0" borderId="12" xfId="2" applyFont="1" applyFill="1" applyBorder="1" applyAlignment="1" applyProtection="1">
      <alignment horizontal="center" vertical="top"/>
      <protection locked="0"/>
    </xf>
    <xf numFmtId="164" fontId="0" fillId="0" borderId="0" xfId="0" applyNumberFormat="1"/>
    <xf numFmtId="165" fontId="3" fillId="0" borderId="5" xfId="2" applyFont="1" applyFill="1" applyBorder="1" applyAlignment="1" applyProtection="1">
      <alignment horizontal="center" vertical="top"/>
      <protection locked="0"/>
    </xf>
    <xf numFmtId="165" fontId="3" fillId="0" borderId="15" xfId="2" applyFont="1" applyFill="1" applyBorder="1" applyAlignment="1" applyProtection="1">
      <alignment horizontal="center" vertical="top"/>
      <protection locked="0"/>
    </xf>
    <xf numFmtId="0" fontId="6" fillId="0" borderId="0" xfId="0" applyFont="1"/>
    <xf numFmtId="0" fontId="5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165" fontId="3" fillId="0" borderId="16" xfId="2" applyFont="1" applyFill="1" applyBorder="1" applyAlignment="1" applyProtection="1">
      <alignment horizontal="center" vertical="top"/>
      <protection locked="0"/>
    </xf>
    <xf numFmtId="0" fontId="5" fillId="0" borderId="0" xfId="0" applyFont="1" applyFill="1"/>
    <xf numFmtId="0" fontId="5" fillId="0" borderId="0" xfId="0" applyFont="1" applyAlignment="1">
      <alignment horizontal="left" vertical="center"/>
    </xf>
    <xf numFmtId="165" fontId="5" fillId="0" borderId="0" xfId="2" applyFont="1" applyFill="1"/>
    <xf numFmtId="164" fontId="5" fillId="0" borderId="0" xfId="0" applyNumberFormat="1" applyFont="1"/>
    <xf numFmtId="165" fontId="5" fillId="0" borderId="0" xfId="2" applyFont="1" applyFill="1" applyAlignment="1" applyProtection="1">
      <alignment horizontal="right" vertical="center"/>
      <protection locked="0"/>
    </xf>
    <xf numFmtId="165" fontId="5" fillId="0" borderId="0" xfId="2" applyFont="1" applyFill="1" applyAlignment="1">
      <alignment vertical="center"/>
    </xf>
    <xf numFmtId="164" fontId="5" fillId="0" borderId="0" xfId="0" applyNumberFormat="1" applyFont="1" applyAlignment="1">
      <alignment vertical="center"/>
    </xf>
    <xf numFmtId="2" fontId="5" fillId="0" borderId="0" xfId="0" applyNumberFormat="1" applyFont="1" applyFill="1"/>
    <xf numFmtId="164" fontId="0" fillId="0" borderId="0" xfId="0" applyNumberFormat="1" applyFill="1"/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165" fontId="5" fillId="0" borderId="0" xfId="2" applyFont="1"/>
    <xf numFmtId="0" fontId="4" fillId="0" borderId="0" xfId="0" applyFont="1"/>
    <xf numFmtId="0" fontId="0" fillId="4" borderId="0" xfId="0" applyFill="1"/>
    <xf numFmtId="165" fontId="15" fillId="4" borderId="2" xfId="2" applyFont="1" applyFill="1" applyBorder="1"/>
    <xf numFmtId="165" fontId="15" fillId="4" borderId="0" xfId="2" applyFont="1" applyFill="1" applyBorder="1"/>
    <xf numFmtId="0" fontId="0" fillId="4" borderId="17" xfId="0" applyFill="1" applyBorder="1"/>
    <xf numFmtId="165" fontId="4" fillId="0" borderId="0" xfId="2" applyFont="1" applyFill="1" applyBorder="1"/>
    <xf numFmtId="0" fontId="4" fillId="0" borderId="0" xfId="0" applyFont="1" applyFill="1" applyBorder="1" applyAlignment="1">
      <alignment horizontal="left"/>
    </xf>
    <xf numFmtId="165" fontId="0" fillId="0" borderId="0" xfId="0" applyNumberFormat="1" applyFill="1" applyBorder="1"/>
    <xf numFmtId="0" fontId="6" fillId="0" borderId="0" xfId="0" applyFont="1" applyFill="1" applyBorder="1"/>
    <xf numFmtId="165" fontId="7" fillId="0" borderId="0" xfId="2" applyFont="1" applyFill="1"/>
    <xf numFmtId="165" fontId="4" fillId="0" borderId="0" xfId="2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72" fontId="4" fillId="0" borderId="0" xfId="1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/>
    <xf numFmtId="49" fontId="11" fillId="4" borderId="0" xfId="2" applyNumberFormat="1" applyFont="1" applyFill="1" applyBorder="1" applyAlignment="1" applyProtection="1">
      <alignment horizontal="center" vertical="top"/>
      <protection locked="0"/>
    </xf>
    <xf numFmtId="0" fontId="5" fillId="4" borderId="0" xfId="0" applyFont="1" applyFill="1" applyBorder="1"/>
    <xf numFmtId="0" fontId="0" fillId="5" borderId="0" xfId="0" applyFill="1" applyBorder="1"/>
    <xf numFmtId="165" fontId="15" fillId="5" borderId="0" xfId="2" applyFont="1" applyFill="1" applyBorder="1"/>
    <xf numFmtId="0" fontId="5" fillId="5" borderId="0" xfId="0" applyFont="1" applyFill="1" applyBorder="1"/>
    <xf numFmtId="0" fontId="4" fillId="5" borderId="0" xfId="0" applyFont="1" applyFill="1" applyBorder="1" applyAlignment="1" applyProtection="1">
      <alignment horizontal="left" vertical="top"/>
      <protection locked="0"/>
    </xf>
    <xf numFmtId="165" fontId="4" fillId="5" borderId="0" xfId="2" applyFont="1" applyFill="1" applyBorder="1" applyAlignment="1" applyProtection="1">
      <alignment horizontal="left" vertical="top"/>
      <protection locked="0"/>
    </xf>
    <xf numFmtId="0" fontId="2" fillId="4" borderId="18" xfId="0" applyFont="1" applyFill="1" applyBorder="1" applyAlignment="1" applyProtection="1">
      <alignment horizontal="left" vertical="top"/>
      <protection locked="0"/>
    </xf>
    <xf numFmtId="0" fontId="0" fillId="4" borderId="19" xfId="0" applyFill="1" applyBorder="1"/>
    <xf numFmtId="165" fontId="15" fillId="4" borderId="19" xfId="2" applyFont="1" applyFill="1" applyBorder="1"/>
    <xf numFmtId="0" fontId="5" fillId="4" borderId="19" xfId="0" applyFont="1" applyFill="1" applyBorder="1"/>
    <xf numFmtId="0" fontId="0" fillId="4" borderId="20" xfId="0" applyFill="1" applyBorder="1"/>
    <xf numFmtId="0" fontId="0" fillId="4" borderId="21" xfId="0" applyFill="1" applyBorder="1"/>
    <xf numFmtId="0" fontId="0" fillId="4" borderId="22" xfId="0" applyFill="1" applyBorder="1"/>
    <xf numFmtId="0" fontId="4" fillId="4" borderId="21" xfId="0" applyFont="1" applyFill="1" applyBorder="1" applyAlignment="1" applyProtection="1">
      <alignment horizontal="left" vertical="top"/>
      <protection locked="0"/>
    </xf>
    <xf numFmtId="0" fontId="4" fillId="4" borderId="23" xfId="0" applyFont="1" applyFill="1" applyBorder="1" applyAlignment="1" applyProtection="1">
      <alignment horizontal="left" vertical="top"/>
      <protection locked="0"/>
    </xf>
    <xf numFmtId="0" fontId="4" fillId="4" borderId="24" xfId="0" applyFont="1" applyFill="1" applyBorder="1" applyAlignment="1" applyProtection="1">
      <alignment horizontal="left" vertical="top"/>
      <protection locked="0"/>
    </xf>
    <xf numFmtId="0" fontId="0" fillId="4" borderId="24" xfId="0" applyFill="1" applyBorder="1"/>
    <xf numFmtId="165" fontId="4" fillId="4" borderId="24" xfId="2" applyFont="1" applyFill="1" applyBorder="1" applyAlignment="1" applyProtection="1">
      <alignment horizontal="left" vertical="top"/>
      <protection locked="0"/>
    </xf>
    <xf numFmtId="165" fontId="15" fillId="4" borderId="24" xfId="2" applyFont="1" applyFill="1" applyBorder="1"/>
    <xf numFmtId="0" fontId="5" fillId="4" borderId="24" xfId="0" applyFont="1" applyFill="1" applyBorder="1"/>
    <xf numFmtId="0" fontId="0" fillId="4" borderId="25" xfId="0" applyFill="1" applyBorder="1"/>
    <xf numFmtId="165" fontId="4" fillId="3" borderId="26" xfId="2" applyFont="1" applyFill="1" applyBorder="1" applyAlignment="1" applyProtection="1">
      <alignment horizontal="right" vertical="top"/>
      <protection locked="0"/>
    </xf>
    <xf numFmtId="0" fontId="19" fillId="0" borderId="27" xfId="0" applyFont="1" applyBorder="1"/>
    <xf numFmtId="0" fontId="19" fillId="0" borderId="28" xfId="0" applyFont="1" applyBorder="1"/>
    <xf numFmtId="0" fontId="19" fillId="0" borderId="29" xfId="0" applyFont="1" applyBorder="1"/>
    <xf numFmtId="0" fontId="19" fillId="0" borderId="30" xfId="0" applyFont="1" applyBorder="1"/>
    <xf numFmtId="0" fontId="19" fillId="0" borderId="31" xfId="0" applyFont="1" applyBorder="1"/>
    <xf numFmtId="165" fontId="4" fillId="3" borderId="32" xfId="2" applyFont="1" applyFill="1" applyBorder="1" applyAlignment="1" applyProtection="1">
      <alignment horizontal="right" vertical="top"/>
      <protection locked="0"/>
    </xf>
    <xf numFmtId="0" fontId="19" fillId="0" borderId="21" xfId="0" applyFont="1" applyBorder="1"/>
    <xf numFmtId="0" fontId="19" fillId="0" borderId="33" xfId="0" applyFont="1" applyBorder="1"/>
    <xf numFmtId="0" fontId="19" fillId="0" borderId="33" xfId="0" applyFont="1" applyFill="1" applyBorder="1"/>
    <xf numFmtId="0" fontId="19" fillId="0" borderId="23" xfId="0" applyFont="1" applyBorder="1"/>
    <xf numFmtId="0" fontId="5" fillId="0" borderId="34" xfId="0" applyFont="1" applyBorder="1"/>
    <xf numFmtId="9" fontId="5" fillId="0" borderId="34" xfId="0" applyNumberFormat="1" applyFont="1" applyFill="1" applyBorder="1"/>
    <xf numFmtId="165" fontId="5" fillId="0" borderId="34" xfId="2" applyFont="1" applyFill="1" applyBorder="1"/>
    <xf numFmtId="9" fontId="5" fillId="4" borderId="34" xfId="0" applyNumberFormat="1" applyFont="1" applyFill="1" applyBorder="1"/>
    <xf numFmtId="165" fontId="5" fillId="3" borderId="34" xfId="0" applyNumberFormat="1" applyFont="1" applyFill="1" applyBorder="1"/>
    <xf numFmtId="165" fontId="4" fillId="3" borderId="35" xfId="2" applyFont="1" applyFill="1" applyBorder="1" applyAlignment="1" applyProtection="1">
      <alignment horizontal="right" vertical="top"/>
      <protection locked="0"/>
    </xf>
    <xf numFmtId="165" fontId="5" fillId="0" borderId="0" xfId="2" applyFont="1" applyFill="1" applyAlignment="1">
      <alignment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 applyProtection="1">
      <alignment vertical="top"/>
      <protection locked="0"/>
    </xf>
    <xf numFmtId="165" fontId="5" fillId="0" borderId="0" xfId="2" applyFont="1" applyFill="1" applyAlignment="1"/>
    <xf numFmtId="0" fontId="5" fillId="0" borderId="0" xfId="0" applyFont="1" applyFill="1" applyAlignment="1" applyProtection="1">
      <alignment horizontal="left"/>
      <protection locked="0"/>
    </xf>
    <xf numFmtId="165" fontId="5" fillId="0" borderId="0" xfId="2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165" fontId="5" fillId="0" borderId="0" xfId="2" applyFont="1" applyFill="1" applyAlignment="1">
      <alignment horizontal="center" vertical="center"/>
    </xf>
    <xf numFmtId="165" fontId="5" fillId="0" borderId="0" xfId="2" applyFont="1" applyFill="1" applyAlignment="1" applyProtection="1">
      <alignment horizontal="center" vertical="center"/>
      <protection locked="0"/>
    </xf>
    <xf numFmtId="165" fontId="0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Fill="1"/>
    <xf numFmtId="165" fontId="8" fillId="0" borderId="0" xfId="2" applyFont="1" applyAlignment="1">
      <alignment vertical="center"/>
    </xf>
    <xf numFmtId="169" fontId="8" fillId="0" borderId="0" xfId="0" applyNumberFormat="1" applyFont="1" applyFill="1" applyAlignment="1" applyProtection="1">
      <alignment horizontal="right" vertical="center"/>
      <protection locked="0"/>
    </xf>
    <xf numFmtId="165" fontId="8" fillId="0" borderId="0" xfId="2" applyFont="1" applyFill="1" applyAlignment="1" applyProtection="1">
      <alignment horizontal="right" vertical="center"/>
      <protection locked="0"/>
    </xf>
    <xf numFmtId="170" fontId="0" fillId="0" borderId="0" xfId="0" applyNumberFormat="1"/>
    <xf numFmtId="165" fontId="4" fillId="3" borderId="7" xfId="2" applyNumberFormat="1" applyFont="1" applyFill="1" applyBorder="1" applyAlignment="1" applyProtection="1">
      <alignment horizontal="right" vertical="top"/>
      <protection locked="0"/>
    </xf>
    <xf numFmtId="0" fontId="14" fillId="4" borderId="6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17" fontId="7" fillId="4" borderId="18" xfId="0" applyNumberFormat="1" applyFont="1" applyFill="1" applyBorder="1" applyAlignment="1">
      <alignment horizontal="center"/>
    </xf>
    <xf numFmtId="17" fontId="7" fillId="4" borderId="20" xfId="0" applyNumberFormat="1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17" fontId="7" fillId="4" borderId="0" xfId="0" applyNumberFormat="1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165" fontId="3" fillId="0" borderId="3" xfId="2" applyFont="1" applyFill="1" applyBorder="1" applyAlignment="1" applyProtection="1">
      <alignment horizontal="center" vertical="top"/>
      <protection locked="0"/>
    </xf>
    <xf numFmtId="165" fontId="3" fillId="0" borderId="5" xfId="2" applyFont="1" applyFill="1" applyBorder="1" applyAlignment="1" applyProtection="1">
      <alignment horizontal="center" vertical="top"/>
      <protection locked="0"/>
    </xf>
    <xf numFmtId="17" fontId="7" fillId="4" borderId="19" xfId="0" applyNumberFormat="1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165" fontId="3" fillId="0" borderId="16" xfId="2" applyFont="1" applyFill="1" applyBorder="1" applyAlignment="1" applyProtection="1">
      <alignment horizontal="center" vertical="top" wrapText="1"/>
      <protection locked="0"/>
    </xf>
    <xf numFmtId="165" fontId="3" fillId="0" borderId="15" xfId="2" applyFont="1" applyFill="1" applyBorder="1" applyAlignment="1" applyProtection="1">
      <alignment horizontal="center" vertical="top"/>
      <protection locked="0"/>
    </xf>
    <xf numFmtId="165" fontId="3" fillId="0" borderId="4" xfId="2" applyFont="1" applyFill="1" applyBorder="1" applyAlignment="1" applyProtection="1">
      <alignment horizontal="center" vertical="top"/>
      <protection locked="0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top"/>
      <protection locked="0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zoomScale="120" zoomScaleNormal="120" workbookViewId="0">
      <selection activeCell="C16" sqref="C16"/>
    </sheetView>
  </sheetViews>
  <sheetFormatPr defaultRowHeight="12.75"/>
  <cols>
    <col min="1" max="1" width="6.42578125" customWidth="1"/>
    <col min="3" max="3" width="23.7109375" customWidth="1"/>
    <col min="4" max="4" width="6.7109375" style="7" customWidth="1"/>
    <col min="5" max="5" width="6.7109375" customWidth="1"/>
    <col min="6" max="6" width="15.7109375" style="7" customWidth="1"/>
    <col min="7" max="7" width="12.5703125" customWidth="1"/>
    <col min="8" max="8" width="14.5703125" bestFit="1" customWidth="1"/>
  </cols>
  <sheetData>
    <row r="1" spans="1:8" ht="21" thickBot="1">
      <c r="A1" s="72" t="s">
        <v>0</v>
      </c>
      <c r="B1" s="73"/>
      <c r="C1" s="73"/>
      <c r="D1" s="126"/>
      <c r="E1" s="73"/>
      <c r="F1" s="196" t="s">
        <v>441</v>
      </c>
      <c r="G1" s="197"/>
      <c r="H1" s="22"/>
    </row>
    <row r="2" spans="1:8">
      <c r="A2" s="75"/>
      <c r="B2" s="76"/>
      <c r="C2" s="76"/>
      <c r="D2" s="127"/>
      <c r="E2" s="76"/>
      <c r="F2" s="198" t="s">
        <v>445</v>
      </c>
      <c r="G2" s="199"/>
      <c r="H2" s="22"/>
    </row>
    <row r="3" spans="1:8" ht="13.5" thickBot="1">
      <c r="A3" s="78" t="s">
        <v>1</v>
      </c>
      <c r="B3" s="79" t="s">
        <v>259</v>
      </c>
      <c r="C3" s="76"/>
      <c r="D3" s="80"/>
      <c r="E3" s="76"/>
      <c r="F3" s="200">
        <v>2015</v>
      </c>
      <c r="G3" s="201"/>
      <c r="H3" s="22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8"/>
      <c r="G4" s="128"/>
      <c r="H4" s="22"/>
    </row>
    <row r="5" spans="1:8">
      <c r="G5" s="8" t="s">
        <v>95</v>
      </c>
    </row>
    <row r="6" spans="1:8">
      <c r="A6" s="48" t="s">
        <v>5</v>
      </c>
      <c r="B6" s="16"/>
      <c r="C6" s="16"/>
      <c r="D6" s="49"/>
      <c r="E6" s="48"/>
      <c r="F6" s="50" t="s">
        <v>8</v>
      </c>
      <c r="G6" s="50" t="s">
        <v>94</v>
      </c>
    </row>
    <row r="7" spans="1:8">
      <c r="A7" s="1"/>
      <c r="D7" s="9"/>
      <c r="E7" s="1"/>
      <c r="F7" s="66"/>
      <c r="G7" s="66"/>
    </row>
    <row r="8" spans="1:8">
      <c r="A8" s="2" t="s">
        <v>284</v>
      </c>
      <c r="D8" s="9"/>
      <c r="E8" s="1"/>
      <c r="F8" s="67">
        <f>PAISAGISMO!G303</f>
        <v>0</v>
      </c>
      <c r="G8" s="67">
        <f>PAISAGISMO!H303</f>
        <v>0</v>
      </c>
    </row>
    <row r="9" spans="1:8">
      <c r="A9" s="2" t="s">
        <v>260</v>
      </c>
      <c r="D9" s="9"/>
      <c r="E9" s="1"/>
      <c r="F9" s="67">
        <f>'1. BLOCO NORTE'!G203</f>
        <v>0</v>
      </c>
      <c r="G9" s="67">
        <f>'1. BLOCO NORTE'!H203</f>
        <v>0</v>
      </c>
    </row>
    <row r="10" spans="1:8">
      <c r="A10" s="2" t="s">
        <v>261</v>
      </c>
      <c r="D10" s="9"/>
      <c r="E10" s="1"/>
      <c r="F10" s="67">
        <f>'2. BLOCO LESTE'!G203</f>
        <v>0</v>
      </c>
      <c r="G10" s="67">
        <f>'2. BLOCO LESTE'!H203</f>
        <v>0</v>
      </c>
    </row>
    <row r="11" spans="1:8">
      <c r="A11" s="2" t="s">
        <v>262</v>
      </c>
      <c r="B11" s="28"/>
      <c r="C11" s="28"/>
      <c r="D11" s="17"/>
      <c r="E11" s="28"/>
      <c r="F11" s="67">
        <f>'4. BLOCO SUL'!G203</f>
        <v>0</v>
      </c>
      <c r="G11" s="67">
        <f>'4. BLOCO SUL'!H203</f>
        <v>0</v>
      </c>
    </row>
    <row r="12" spans="1:8">
      <c r="A12" s="103" t="s">
        <v>487</v>
      </c>
      <c r="B12" s="28"/>
      <c r="C12" s="28"/>
      <c r="D12" s="17"/>
      <c r="E12" s="28"/>
      <c r="F12" s="67">
        <f>'6. QUIOSQUE PRINCIPAL'!G219</f>
        <v>0</v>
      </c>
      <c r="G12" s="67">
        <f>'6. QUIOSQUE PRINCIPAL'!H219</f>
        <v>0</v>
      </c>
    </row>
    <row r="13" spans="1:8">
      <c r="A13" s="103" t="s">
        <v>488</v>
      </c>
      <c r="B13" s="28"/>
      <c r="C13" s="28"/>
      <c r="D13" s="17"/>
      <c r="E13" s="28"/>
      <c r="F13" s="67">
        <f>'7. CENTRO COMUNITÁRIO'!G219</f>
        <v>0</v>
      </c>
      <c r="G13" s="67">
        <f>'7. CENTRO COMUNITÁRIO'!H219</f>
        <v>0</v>
      </c>
    </row>
    <row r="14" spans="1:8">
      <c r="A14" s="2" t="s">
        <v>343</v>
      </c>
      <c r="B14" s="28"/>
      <c r="C14" s="28"/>
      <c r="D14" s="17"/>
      <c r="E14" s="28"/>
      <c r="F14" s="67">
        <f>'8. VESTIÁRIOS'!G207</f>
        <v>0</v>
      </c>
      <c r="G14" s="67">
        <f>'8. VESTIÁRIOS'!H207</f>
        <v>0</v>
      </c>
    </row>
    <row r="15" spans="1:8">
      <c r="A15" s="2" t="s">
        <v>356</v>
      </c>
      <c r="B15" s="28"/>
      <c r="C15" s="28"/>
      <c r="D15" s="17"/>
      <c r="E15" s="28"/>
      <c r="F15" s="67">
        <f>'9.1. Q LANCHERIA'!G153</f>
        <v>0</v>
      </c>
      <c r="G15" s="67">
        <f>'9.1. Q LANCHERIA'!H153</f>
        <v>0</v>
      </c>
    </row>
    <row r="16" spans="1:8">
      <c r="A16" s="2" t="s">
        <v>357</v>
      </c>
      <c r="B16" s="28"/>
      <c r="C16" s="28"/>
      <c r="D16" s="17"/>
      <c r="E16" s="28"/>
      <c r="F16" s="67">
        <f>'9.2. Q PRINCIPAL'!G92</f>
        <v>0</v>
      </c>
      <c r="G16" s="67">
        <f>'9.2. Q PRINCIPAL'!H92</f>
        <v>0</v>
      </c>
      <c r="H16" s="30"/>
    </row>
    <row r="17" spans="1:8">
      <c r="A17" s="2" t="s">
        <v>361</v>
      </c>
      <c r="B17" s="28"/>
      <c r="C17" s="28"/>
      <c r="D17" s="17"/>
      <c r="E17" s="28"/>
      <c r="F17" s="67">
        <f>'9.3. Q TIROLESA'!G136</f>
        <v>0</v>
      </c>
      <c r="G17" s="67">
        <f>'9.3. Q TIROLESA'!H136</f>
        <v>0</v>
      </c>
    </row>
    <row r="18" spans="1:8">
      <c r="A18" s="2" t="s">
        <v>378</v>
      </c>
      <c r="B18" s="2"/>
      <c r="C18" s="2"/>
      <c r="D18" s="2"/>
      <c r="E18" s="2"/>
      <c r="F18" s="70">
        <f>'9.4. Q MIRANTE 1'!G58</f>
        <v>0</v>
      </c>
      <c r="G18" s="70">
        <f>'9.4. Q MIRANTE 1'!H58</f>
        <v>0</v>
      </c>
    </row>
    <row r="19" spans="1:8">
      <c r="A19" s="2" t="s">
        <v>377</v>
      </c>
      <c r="B19" s="2"/>
      <c r="C19" s="2"/>
      <c r="D19" s="2"/>
      <c r="E19" s="2"/>
      <c r="F19" s="70">
        <f>'9.5. Q MIRANTE 2'!G72</f>
        <v>0</v>
      </c>
      <c r="G19" s="70">
        <f>'9.5. Q MIRANTE 2'!H72</f>
        <v>0</v>
      </c>
      <c r="H19" s="102"/>
    </row>
    <row r="20" spans="1:8">
      <c r="A20" s="2" t="s">
        <v>374</v>
      </c>
      <c r="B20" s="2"/>
      <c r="C20" s="2"/>
      <c r="D20" s="2"/>
      <c r="E20" s="2"/>
      <c r="F20" s="70">
        <f>'9.6. Q MIRANTE 3'!G72</f>
        <v>0</v>
      </c>
      <c r="G20" s="70">
        <f>'9.6. Q MIRANTE 3'!H72</f>
        <v>0</v>
      </c>
    </row>
    <row r="21" spans="1:8">
      <c r="A21" s="2" t="s">
        <v>367</v>
      </c>
      <c r="B21" s="28"/>
      <c r="C21" s="28"/>
      <c r="D21" s="17"/>
      <c r="E21" s="28"/>
      <c r="F21" s="67">
        <f>'9.7. Q SANITÁRIO'!G157</f>
        <v>0</v>
      </c>
      <c r="G21" s="67">
        <f>'9.7. Q SANITÁRIO'!H157</f>
        <v>0</v>
      </c>
    </row>
    <row r="22" spans="1:8">
      <c r="A22" s="2" t="s">
        <v>368</v>
      </c>
      <c r="B22" s="28"/>
      <c r="C22" s="28"/>
      <c r="D22" s="69">
        <v>3</v>
      </c>
      <c r="E22" s="2" t="s">
        <v>366</v>
      </c>
      <c r="F22" s="67">
        <f>'9.8. Q CHURR SEM'!G97</f>
        <v>0</v>
      </c>
      <c r="G22" s="67">
        <f>'9.8. Q CHURR SEM'!H97</f>
        <v>0</v>
      </c>
    </row>
    <row r="23" spans="1:8">
      <c r="A23" s="2"/>
      <c r="B23" s="28"/>
      <c r="C23" s="28"/>
      <c r="D23" s="69"/>
      <c r="E23" s="2"/>
      <c r="F23" s="67">
        <f>F22</f>
        <v>0</v>
      </c>
      <c r="G23" s="67">
        <f>G22</f>
        <v>0</v>
      </c>
    </row>
    <row r="24" spans="1:8">
      <c r="A24" s="2"/>
      <c r="B24" s="28"/>
      <c r="C24" s="28"/>
      <c r="D24" s="69"/>
      <c r="E24" s="2"/>
      <c r="F24" s="67">
        <f>F22</f>
        <v>0</v>
      </c>
      <c r="G24" s="67">
        <f>G22</f>
        <v>0</v>
      </c>
      <c r="H24" s="30"/>
    </row>
    <row r="25" spans="1:8">
      <c r="A25" s="2" t="s">
        <v>369</v>
      </c>
      <c r="B25" s="28"/>
      <c r="C25" s="28"/>
      <c r="D25" s="69">
        <v>2</v>
      </c>
      <c r="E25" s="2" t="s">
        <v>366</v>
      </c>
      <c r="F25" s="67">
        <f>'9.9. Q CHURR COM'!G113</f>
        <v>0</v>
      </c>
      <c r="G25" s="67">
        <f>'9.9. Q CHURR COM'!H113</f>
        <v>0</v>
      </c>
    </row>
    <row r="26" spans="1:8">
      <c r="A26" s="2"/>
      <c r="B26" s="28"/>
      <c r="C26" s="28"/>
      <c r="D26" s="17"/>
      <c r="E26" s="28"/>
      <c r="F26" s="67">
        <f>F25</f>
        <v>0</v>
      </c>
      <c r="G26" s="67">
        <f>G25</f>
        <v>0</v>
      </c>
    </row>
    <row r="27" spans="1:8">
      <c r="A27" s="2" t="s">
        <v>379</v>
      </c>
      <c r="B27" s="28"/>
      <c r="C27" s="28"/>
      <c r="D27" s="69">
        <v>2</v>
      </c>
      <c r="E27" s="2" t="s">
        <v>366</v>
      </c>
      <c r="F27" s="67">
        <f>'9.10. Q SETOR SUL'!G63</f>
        <v>0</v>
      </c>
      <c r="G27" s="67">
        <f>'9.10. Q SETOR SUL'!H63</f>
        <v>0</v>
      </c>
    </row>
    <row r="28" spans="1:8">
      <c r="A28" s="2"/>
      <c r="B28" s="28"/>
      <c r="C28" s="28"/>
      <c r="D28" s="17"/>
      <c r="E28" s="28"/>
      <c r="F28" s="67">
        <f>F27</f>
        <v>0</v>
      </c>
      <c r="G28" s="67">
        <f>G27</f>
        <v>0</v>
      </c>
    </row>
    <row r="29" spans="1:8">
      <c r="A29" s="2" t="s">
        <v>384</v>
      </c>
      <c r="B29" s="28"/>
      <c r="C29" s="28"/>
      <c r="D29" s="17"/>
      <c r="E29" s="28"/>
      <c r="F29" s="67">
        <f>'10. BOCHA'!G96</f>
        <v>0</v>
      </c>
      <c r="G29" s="67">
        <f>'10. BOCHA'!H96</f>
        <v>0</v>
      </c>
      <c r="H29" s="194"/>
    </row>
    <row r="30" spans="1:8" s="28" customFormat="1" ht="13.5" thickBot="1">
      <c r="A30" s="2"/>
      <c r="D30" s="17"/>
      <c r="F30" s="67"/>
      <c r="G30" s="67"/>
      <c r="H30" s="33"/>
    </row>
    <row r="31" spans="1:8" s="28" customFormat="1" ht="13.5" thickBot="1">
      <c r="A31" s="51" t="s">
        <v>55</v>
      </c>
      <c r="B31" s="54"/>
      <c r="C31" s="54"/>
      <c r="D31" s="55"/>
      <c r="E31" s="56" t="s">
        <v>12</v>
      </c>
      <c r="F31" s="52">
        <f>SUM(F8:F30)</f>
        <v>0</v>
      </c>
      <c r="G31" s="195">
        <f>SUM(G8:G30)</f>
        <v>0</v>
      </c>
      <c r="H31" s="33"/>
    </row>
    <row r="33" spans="1:8">
      <c r="A33" s="134"/>
      <c r="B33" s="135"/>
      <c r="C33" s="135"/>
      <c r="E33" s="19"/>
      <c r="F33" s="129"/>
      <c r="G33" s="22"/>
      <c r="H33" s="22"/>
    </row>
    <row r="34" spans="1:8">
      <c r="A34" s="136"/>
      <c r="B34" s="85"/>
      <c r="C34" s="85"/>
      <c r="D34" s="20"/>
      <c r="E34" s="19"/>
      <c r="F34" s="129"/>
      <c r="G34" s="130"/>
      <c r="H34" s="22"/>
    </row>
    <row r="35" spans="1:8">
      <c r="A35" s="12"/>
      <c r="B35" s="85"/>
      <c r="C35" s="85"/>
      <c r="F35" s="34"/>
      <c r="G35" s="22"/>
      <c r="H35" s="22"/>
    </row>
    <row r="36" spans="1:8">
      <c r="B36" s="85"/>
      <c r="F36" s="34"/>
      <c r="G36" s="22"/>
      <c r="H36" s="22"/>
    </row>
    <row r="37" spans="1:8">
      <c r="B37" s="124"/>
      <c r="F37" s="131"/>
      <c r="G37" s="132"/>
      <c r="H37" s="22"/>
    </row>
    <row r="38" spans="1:8">
      <c r="B38" s="85"/>
      <c r="F38" s="22"/>
      <c r="G38" s="132"/>
      <c r="H38" s="22"/>
    </row>
    <row r="39" spans="1:8">
      <c r="B39" s="85"/>
      <c r="F39" s="34"/>
      <c r="G39" s="22"/>
      <c r="H39" s="22"/>
    </row>
    <row r="40" spans="1:8">
      <c r="F40" s="34"/>
      <c r="G40" s="22"/>
      <c r="H40" s="22"/>
    </row>
    <row r="41" spans="1:8">
      <c r="F41" s="34"/>
      <c r="G41" s="22"/>
      <c r="H41" s="22"/>
    </row>
    <row r="42" spans="1:8">
      <c r="F42" s="34"/>
      <c r="G42" s="22"/>
      <c r="H42" s="22"/>
    </row>
    <row r="43" spans="1:8">
      <c r="F43" s="17"/>
    </row>
    <row r="44" spans="1:8">
      <c r="F44" s="17"/>
    </row>
    <row r="45" spans="1:8">
      <c r="F45" s="17"/>
    </row>
    <row r="46" spans="1:8">
      <c r="F46" s="17"/>
    </row>
    <row r="47" spans="1:8">
      <c r="F47" s="17"/>
    </row>
    <row r="48" spans="1:8">
      <c r="F48" s="17"/>
    </row>
    <row r="49" spans="6:6">
      <c r="F49" s="17"/>
    </row>
    <row r="50" spans="6:6">
      <c r="F50" s="17"/>
    </row>
    <row r="51" spans="6:6">
      <c r="F51" s="17"/>
    </row>
    <row r="52" spans="6:6">
      <c r="F52" s="17"/>
    </row>
    <row r="53" spans="6:6">
      <c r="F53" s="17"/>
    </row>
    <row r="54" spans="6:6">
      <c r="F54" s="17"/>
    </row>
    <row r="55" spans="6:6">
      <c r="F55" s="133"/>
    </row>
  </sheetData>
  <mergeCells count="3">
    <mergeCell ref="F1:G1"/>
    <mergeCell ref="F2:G2"/>
    <mergeCell ref="F3:G3"/>
  </mergeCells>
  <pageMargins left="0.74803149606299213" right="0.35433070866141736" top="0.78740157480314965" bottom="0.78740157480314965" header="0.51181102362204722" footer="0.51181102362204722"/>
  <pageSetup paperSize="9" fitToHeight="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162"/>
  <sheetViews>
    <sheetView topLeftCell="A138" zoomScale="115" zoomScaleNormal="115" workbookViewId="0">
      <selection activeCell="H153" sqref="F10:H153"/>
    </sheetView>
  </sheetViews>
  <sheetFormatPr defaultRowHeight="12.75"/>
  <cols>
    <col min="1" max="1" width="6.42578125" customWidth="1"/>
    <col min="3" max="3" width="33.5703125" customWidth="1"/>
    <col min="4" max="4" width="7.28515625" style="7" customWidth="1"/>
    <col min="6" max="10" width="16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358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45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4.5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45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0.26+0.26</f>
        <v>0.52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225</v>
      </c>
      <c r="D28" s="10">
        <v>7.2</v>
      </c>
      <c r="E28" s="4" t="s">
        <v>17</v>
      </c>
      <c r="F28" s="10"/>
      <c r="G28" s="17"/>
    </row>
    <row r="29" spans="1:8">
      <c r="B29" s="4" t="s">
        <v>202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9" t="s">
        <v>149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D32" s="17"/>
      <c r="E32" s="3"/>
      <c r="F32" s="6"/>
      <c r="G32" s="6"/>
    </row>
    <row r="33" spans="1:8">
      <c r="A33" s="2" t="s">
        <v>150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390</v>
      </c>
      <c r="D35" s="17"/>
      <c r="F35" s="17"/>
      <c r="G35" s="17"/>
    </row>
    <row r="36" spans="1:8" s="28" customFormat="1">
      <c r="A36" s="4" t="s">
        <v>201</v>
      </c>
      <c r="D36" s="10">
        <f>7*0.4*3.5</f>
        <v>9.8000000000000007</v>
      </c>
      <c r="E36" s="4" t="s">
        <v>18</v>
      </c>
      <c r="F36" s="10"/>
      <c r="G36" s="17"/>
      <c r="H36" s="30"/>
    </row>
    <row r="37" spans="1:8" s="28" customFormat="1">
      <c r="B37" s="4" t="s">
        <v>78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219</v>
      </c>
      <c r="D38" s="10">
        <f>7.6*2.3</f>
        <v>17.479999999999997</v>
      </c>
      <c r="E38" s="4" t="s">
        <v>17</v>
      </c>
      <c r="F38" s="10"/>
      <c r="G38" s="17"/>
    </row>
    <row r="39" spans="1:8" s="28" customFormat="1">
      <c r="A39"/>
      <c r="B39" s="4" t="s">
        <v>454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151</v>
      </c>
      <c r="B40" s="29"/>
      <c r="D40" s="10">
        <v>46</v>
      </c>
      <c r="E40" s="4" t="s">
        <v>17</v>
      </c>
      <c r="F40" s="10"/>
      <c r="G40" s="17"/>
    </row>
    <row r="41" spans="1:8" s="28" customFormat="1">
      <c r="A41"/>
      <c r="B41" s="4" t="s">
        <v>455</v>
      </c>
      <c r="D41" s="7"/>
      <c r="E41" s="3" t="s">
        <v>12</v>
      </c>
      <c r="F41" s="10"/>
      <c r="G41" s="10"/>
      <c r="H41" s="10"/>
    </row>
    <row r="42" spans="1:8" s="28" customFormat="1">
      <c r="B42" s="4"/>
      <c r="D42" s="17"/>
      <c r="E42" s="3" t="s">
        <v>12</v>
      </c>
      <c r="F42" s="35"/>
      <c r="G42" s="35"/>
      <c r="H42" s="35"/>
    </row>
    <row r="43" spans="1:8" s="28" customFormat="1">
      <c r="A43" s="2" t="s">
        <v>152</v>
      </c>
      <c r="B43"/>
      <c r="C43"/>
      <c r="E43" s="3"/>
    </row>
    <row r="44" spans="1:8" s="28" customFormat="1">
      <c r="A44" s="4" t="s">
        <v>392</v>
      </c>
      <c r="D44" s="10">
        <v>3.38</v>
      </c>
      <c r="E44" s="4" t="s">
        <v>17</v>
      </c>
      <c r="F44" s="10"/>
      <c r="G44" s="10"/>
      <c r="H44" s="10"/>
    </row>
    <row r="45" spans="1:8" s="28" customFormat="1">
      <c r="A45"/>
      <c r="B45" s="4" t="s">
        <v>216</v>
      </c>
      <c r="D45" s="17"/>
      <c r="E45" s="3" t="s">
        <v>12</v>
      </c>
      <c r="F45" s="10"/>
      <c r="G45" s="10"/>
      <c r="H45" s="10"/>
    </row>
    <row r="46" spans="1:8" s="28" customFormat="1">
      <c r="A46" s="4" t="s">
        <v>264</v>
      </c>
      <c r="D46" s="10">
        <v>1</v>
      </c>
      <c r="E46" s="4" t="s">
        <v>11</v>
      </c>
      <c r="F46" s="10"/>
      <c r="G46" s="10"/>
      <c r="H46" s="10"/>
    </row>
    <row r="47" spans="1:8" s="28" customFormat="1">
      <c r="A47"/>
      <c r="B47" s="4" t="s">
        <v>213</v>
      </c>
      <c r="D47" s="17"/>
      <c r="E47" s="3" t="s">
        <v>12</v>
      </c>
      <c r="F47" s="10"/>
      <c r="G47" s="10"/>
      <c r="H47" s="10"/>
    </row>
    <row r="48" spans="1:8" s="28" customFormat="1">
      <c r="A48" s="4" t="s">
        <v>393</v>
      </c>
      <c r="B48" s="4"/>
      <c r="D48" s="10">
        <f>D44</f>
        <v>3.38</v>
      </c>
      <c r="E48" s="4" t="s">
        <v>17</v>
      </c>
      <c r="F48" s="10"/>
      <c r="G48" s="10"/>
      <c r="H48" s="10"/>
    </row>
    <row r="49" spans="1:8" s="28" customFormat="1">
      <c r="A49" s="4"/>
      <c r="B49" s="4" t="s">
        <v>209</v>
      </c>
      <c r="D49" s="17"/>
      <c r="F49" s="10"/>
      <c r="G49" s="10"/>
      <c r="H49" s="10"/>
    </row>
    <row r="50" spans="1:8" s="28" customFormat="1">
      <c r="D50" s="17"/>
      <c r="F50" s="35"/>
      <c r="G50" s="35"/>
      <c r="H50" s="35"/>
    </row>
    <row r="51" spans="1:8" s="28" customFormat="1">
      <c r="D51" s="17"/>
    </row>
    <row r="52" spans="1:8" s="28" customFormat="1">
      <c r="A52" s="39" t="s">
        <v>154</v>
      </c>
      <c r="B52" s="40"/>
      <c r="C52" s="40"/>
      <c r="D52" s="41"/>
      <c r="E52" s="42" t="s">
        <v>12</v>
      </c>
      <c r="F52" s="43"/>
      <c r="G52" s="43"/>
      <c r="H52" s="43"/>
    </row>
    <row r="53" spans="1:8" s="28" customFormat="1">
      <c r="B53" s="4"/>
      <c r="D53" s="17"/>
      <c r="E53" s="3"/>
      <c r="F53" s="10"/>
      <c r="G53" s="10"/>
      <c r="H53" s="10"/>
    </row>
    <row r="54" spans="1:8" s="28" customFormat="1">
      <c r="A54" s="2" t="s">
        <v>195</v>
      </c>
      <c r="D54" s="17"/>
      <c r="F54" s="10"/>
      <c r="G54" s="10"/>
      <c r="H54" s="10"/>
    </row>
    <row r="55" spans="1:8" s="28" customFormat="1">
      <c r="A55" s="2"/>
      <c r="D55" s="17"/>
      <c r="F55" s="10"/>
      <c r="G55" s="10"/>
      <c r="H55" s="10"/>
    </row>
    <row r="56" spans="1:8" s="28" customFormat="1">
      <c r="A56" s="2" t="s">
        <v>155</v>
      </c>
      <c r="B56"/>
      <c r="C56"/>
      <c r="D56" s="7"/>
      <c r="E56"/>
      <c r="F56" s="17"/>
      <c r="G56" s="17"/>
    </row>
    <row r="57" spans="1:8">
      <c r="A57" s="4" t="s">
        <v>229</v>
      </c>
      <c r="B57" s="28"/>
      <c r="C57" s="28"/>
      <c r="D57" s="10">
        <f>(3*4.1)+(0.65*3)</f>
        <v>14.25</v>
      </c>
      <c r="E57" s="4" t="s">
        <v>75</v>
      </c>
      <c r="F57" s="10"/>
      <c r="G57" s="17"/>
    </row>
    <row r="58" spans="1:8" s="28" customFormat="1">
      <c r="B58" s="4" t="s">
        <v>228</v>
      </c>
      <c r="D58" s="17"/>
      <c r="E58" s="3" t="s">
        <v>12</v>
      </c>
      <c r="F58" s="10"/>
      <c r="G58" s="10"/>
      <c r="H58" s="10"/>
    </row>
    <row r="59" spans="1:8">
      <c r="A59" s="4" t="s">
        <v>156</v>
      </c>
      <c r="D59" s="10">
        <f>D10</f>
        <v>45</v>
      </c>
      <c r="E59" s="4" t="s">
        <v>17</v>
      </c>
      <c r="F59" s="10"/>
      <c r="G59" s="7"/>
    </row>
    <row r="60" spans="1:8">
      <c r="B60" s="4" t="s">
        <v>230</v>
      </c>
      <c r="D60" s="17"/>
      <c r="E60" s="3" t="s">
        <v>12</v>
      </c>
      <c r="F60" s="10"/>
      <c r="G60" s="10"/>
      <c r="H60" s="10"/>
    </row>
    <row r="61" spans="1:8">
      <c r="A61" s="4" t="s">
        <v>231</v>
      </c>
      <c r="D61" s="10">
        <f>D59</f>
        <v>45</v>
      </c>
      <c r="E61" s="4" t="s">
        <v>17</v>
      </c>
      <c r="F61" s="10"/>
      <c r="G61" s="10"/>
      <c r="H61" s="10"/>
    </row>
    <row r="62" spans="1:8">
      <c r="A62" s="4"/>
      <c r="D62" s="10"/>
      <c r="E62" s="4"/>
      <c r="F62" s="10"/>
      <c r="G62" s="10"/>
      <c r="H62" s="10"/>
    </row>
    <row r="63" spans="1:8">
      <c r="D63" s="17"/>
      <c r="E63" s="28"/>
      <c r="F63" s="35"/>
      <c r="G63" s="35"/>
      <c r="H63" s="35"/>
    </row>
    <row r="64" spans="1:8">
      <c r="A64" s="2" t="s">
        <v>157</v>
      </c>
      <c r="D64" s="17"/>
      <c r="E64" s="28"/>
      <c r="F64" s="17"/>
      <c r="G64" s="17"/>
      <c r="H64" s="28"/>
    </row>
    <row r="65" spans="1:8">
      <c r="A65" s="4" t="s">
        <v>158</v>
      </c>
      <c r="D65" s="10">
        <f>7.6*0.2</f>
        <v>1.52</v>
      </c>
      <c r="E65" s="4" t="s">
        <v>17</v>
      </c>
      <c r="F65" s="10"/>
      <c r="G65" s="7"/>
    </row>
    <row r="66" spans="1:8">
      <c r="B66" s="4" t="s">
        <v>233</v>
      </c>
      <c r="D66" s="17"/>
      <c r="E66" s="3" t="s">
        <v>12</v>
      </c>
      <c r="F66" s="10"/>
      <c r="G66" s="10"/>
      <c r="H66" s="10"/>
    </row>
    <row r="67" spans="1:8">
      <c r="A67" s="4" t="s">
        <v>159</v>
      </c>
      <c r="D67" s="10">
        <f>D28</f>
        <v>7.2</v>
      </c>
      <c r="E67" s="4" t="s">
        <v>17</v>
      </c>
      <c r="F67" s="10"/>
      <c r="G67" s="10"/>
      <c r="H67" s="10"/>
    </row>
    <row r="68" spans="1:8">
      <c r="B68" s="4" t="s">
        <v>232</v>
      </c>
      <c r="D68" s="17"/>
      <c r="E68" s="28"/>
      <c r="F68" s="10"/>
      <c r="G68" s="10"/>
      <c r="H68" s="10"/>
    </row>
    <row r="69" spans="1:8">
      <c r="B69" s="4"/>
      <c r="D69" s="17"/>
      <c r="E69" s="28"/>
      <c r="F69" s="35"/>
      <c r="G69" s="35"/>
      <c r="H69" s="35"/>
    </row>
    <row r="70" spans="1:8">
      <c r="C70" s="3" t="s">
        <v>12</v>
      </c>
      <c r="D70" s="6"/>
      <c r="F70" s="7"/>
      <c r="G70" s="7"/>
    </row>
    <row r="71" spans="1:8">
      <c r="A71" s="39" t="s">
        <v>196</v>
      </c>
      <c r="B71" s="40"/>
      <c r="C71" s="40"/>
      <c r="D71" s="41"/>
      <c r="E71" s="42" t="s">
        <v>12</v>
      </c>
      <c r="F71" s="43"/>
      <c r="G71" s="43"/>
      <c r="H71" s="43"/>
    </row>
    <row r="72" spans="1:8">
      <c r="F72" s="7"/>
      <c r="G72" s="7"/>
    </row>
    <row r="73" spans="1:8">
      <c r="A73" s="2" t="s">
        <v>198</v>
      </c>
      <c r="F73" s="7"/>
      <c r="G73" s="7"/>
    </row>
    <row r="74" spans="1:8">
      <c r="F74" s="7"/>
      <c r="G74" s="7"/>
    </row>
    <row r="75" spans="1:8">
      <c r="A75" s="2" t="s">
        <v>197</v>
      </c>
      <c r="E75" s="28"/>
      <c r="F75" s="7"/>
      <c r="G75" s="7"/>
    </row>
    <row r="76" spans="1:8">
      <c r="A76" s="4" t="s">
        <v>160</v>
      </c>
      <c r="D76" s="10">
        <f>(10*2.6)-D44-(2.1*0.8)</f>
        <v>20.94</v>
      </c>
      <c r="E76" s="4" t="s">
        <v>17</v>
      </c>
      <c r="F76" s="10"/>
      <c r="G76" s="7"/>
    </row>
    <row r="77" spans="1:8">
      <c r="B77" s="4" t="s">
        <v>456</v>
      </c>
      <c r="D77" s="17"/>
      <c r="E77" s="3" t="s">
        <v>12</v>
      </c>
      <c r="F77" s="10"/>
      <c r="G77" s="10"/>
      <c r="H77" s="10"/>
    </row>
    <row r="78" spans="1:8">
      <c r="A78" s="4" t="s">
        <v>362</v>
      </c>
      <c r="B78" s="4"/>
      <c r="D78" s="10">
        <f>(7.6*2.6)-D44-(2.1*0.8)</f>
        <v>14.7</v>
      </c>
      <c r="E78" s="4" t="s">
        <v>17</v>
      </c>
      <c r="F78" s="10"/>
      <c r="G78" s="10"/>
      <c r="H78" s="10"/>
    </row>
    <row r="79" spans="1:8">
      <c r="B79" s="4" t="s">
        <v>458</v>
      </c>
      <c r="E79" s="3" t="s">
        <v>12</v>
      </c>
      <c r="F79" s="10"/>
      <c r="G79" s="10"/>
      <c r="H79" s="10"/>
    </row>
    <row r="80" spans="1:8">
      <c r="A80" s="4" t="s">
        <v>394</v>
      </c>
      <c r="B80" s="4"/>
      <c r="D80" s="10">
        <v>2.6</v>
      </c>
      <c r="E80" s="4" t="s">
        <v>21</v>
      </c>
      <c r="F80" s="10"/>
      <c r="G80" s="10"/>
      <c r="H80" s="10"/>
    </row>
    <row r="81" spans="1:8">
      <c r="B81" s="4" t="s">
        <v>246</v>
      </c>
      <c r="F81" s="10"/>
      <c r="G81" s="10"/>
      <c r="H81" s="10"/>
    </row>
    <row r="82" spans="1:8">
      <c r="F82" s="35"/>
      <c r="G82" s="35"/>
      <c r="H82" s="35"/>
    </row>
    <row r="83" spans="1:8" s="28" customFormat="1">
      <c r="A83" s="2" t="s">
        <v>162</v>
      </c>
      <c r="B83"/>
      <c r="C83"/>
      <c r="D83" s="17"/>
      <c r="E83"/>
      <c r="F83" s="10"/>
      <c r="G83" s="31"/>
      <c r="H83"/>
    </row>
    <row r="84" spans="1:8" s="28" customFormat="1">
      <c r="A84" s="4" t="s">
        <v>236</v>
      </c>
      <c r="B84"/>
      <c r="C84"/>
      <c r="D84" s="10">
        <f>SUM(D76,D78)</f>
        <v>35.64</v>
      </c>
      <c r="E84" s="4" t="s">
        <v>17</v>
      </c>
      <c r="F84" s="10"/>
      <c r="G84" s="10"/>
      <c r="H84" s="10"/>
    </row>
    <row r="85" spans="1:8" s="28" customFormat="1">
      <c r="A85"/>
      <c r="B85" s="4" t="s">
        <v>459</v>
      </c>
      <c r="C85"/>
      <c r="D85" s="7"/>
      <c r="E85" s="3" t="s">
        <v>12</v>
      </c>
      <c r="F85" s="10"/>
      <c r="G85" s="10"/>
      <c r="H85" s="10"/>
    </row>
    <row r="86" spans="1:8">
      <c r="A86" s="4" t="s">
        <v>235</v>
      </c>
      <c r="B86" s="4"/>
      <c r="D86" s="10">
        <f>D78</f>
        <v>14.7</v>
      </c>
      <c r="E86" s="4" t="s">
        <v>17</v>
      </c>
      <c r="F86" s="10"/>
      <c r="G86" s="10"/>
      <c r="H86" s="10"/>
    </row>
    <row r="87" spans="1:8">
      <c r="B87" s="4" t="s">
        <v>460</v>
      </c>
      <c r="D87" s="17"/>
      <c r="E87" s="3" t="s">
        <v>12</v>
      </c>
      <c r="F87" s="10"/>
      <c r="G87" s="10"/>
      <c r="H87" s="10"/>
    </row>
    <row r="88" spans="1:8">
      <c r="A88" s="4" t="s">
        <v>237</v>
      </c>
      <c r="B88" s="4"/>
      <c r="D88" s="10">
        <f>D76</f>
        <v>20.94</v>
      </c>
      <c r="E88" s="4" t="s">
        <v>17</v>
      </c>
      <c r="F88" s="10"/>
      <c r="G88" s="10"/>
      <c r="H88" s="10"/>
    </row>
    <row r="89" spans="1:8">
      <c r="B89" s="4" t="s">
        <v>461</v>
      </c>
      <c r="D89" s="17"/>
      <c r="E89" s="3" t="s">
        <v>12</v>
      </c>
      <c r="F89" s="10"/>
      <c r="G89" s="10"/>
      <c r="H89" s="10"/>
    </row>
    <row r="90" spans="1:8">
      <c r="A90" s="4" t="s">
        <v>265</v>
      </c>
      <c r="B90" s="4"/>
      <c r="D90" s="10">
        <f>(D57*3.14*0.2)+(D10*0.2)</f>
        <v>17.949000000000002</v>
      </c>
      <c r="E90" s="4" t="s">
        <v>17</v>
      </c>
      <c r="F90" s="10"/>
      <c r="G90" s="10"/>
      <c r="H90" s="10"/>
    </row>
    <row r="91" spans="1:8">
      <c r="B91" s="4" t="s">
        <v>462</v>
      </c>
      <c r="D91" s="17"/>
      <c r="E91" s="3" t="s">
        <v>12</v>
      </c>
      <c r="F91" s="10"/>
      <c r="G91" s="10"/>
      <c r="H91" s="10"/>
    </row>
    <row r="92" spans="1:8">
      <c r="A92" s="4" t="s">
        <v>266</v>
      </c>
      <c r="B92" s="4"/>
      <c r="D92" s="10">
        <f>(D44)*2*0.2</f>
        <v>1.3520000000000001</v>
      </c>
      <c r="E92" s="4" t="s">
        <v>17</v>
      </c>
      <c r="F92" s="10"/>
      <c r="G92" s="10"/>
      <c r="H92" s="10"/>
    </row>
    <row r="93" spans="1:8">
      <c r="B93" s="4" t="s">
        <v>238</v>
      </c>
      <c r="D93" s="17"/>
      <c r="F93" s="10"/>
      <c r="G93" s="10"/>
      <c r="H93" s="10"/>
    </row>
    <row r="94" spans="1:8">
      <c r="F94" s="35"/>
      <c r="G94" s="35"/>
      <c r="H94" s="35"/>
    </row>
    <row r="95" spans="1:8">
      <c r="F95" s="37"/>
      <c r="G95" s="34"/>
      <c r="H95" s="22"/>
    </row>
    <row r="96" spans="1:8">
      <c r="A96" s="39" t="s">
        <v>199</v>
      </c>
      <c r="B96" s="40"/>
      <c r="C96" s="40"/>
      <c r="D96" s="41"/>
      <c r="E96" s="42" t="s">
        <v>12</v>
      </c>
      <c r="F96" s="43"/>
      <c r="G96" s="43"/>
      <c r="H96" s="43"/>
    </row>
    <row r="97" spans="1:8">
      <c r="F97" s="37"/>
      <c r="G97" s="34"/>
      <c r="H97" s="22"/>
    </row>
    <row r="98" spans="1:8">
      <c r="A98" s="2" t="s">
        <v>163</v>
      </c>
      <c r="B98" s="28"/>
      <c r="C98" s="28"/>
      <c r="D98" s="17"/>
      <c r="E98" s="28"/>
      <c r="F98" s="37"/>
      <c r="G98" s="37"/>
      <c r="H98" s="37"/>
    </row>
    <row r="99" spans="1:8">
      <c r="A99" s="28"/>
      <c r="B99" s="28"/>
      <c r="C99" s="28"/>
      <c r="D99" s="17"/>
      <c r="E99" s="3" t="s">
        <v>12</v>
      </c>
      <c r="F99" s="37"/>
      <c r="G99" s="34"/>
      <c r="H99" s="22"/>
    </row>
    <row r="100" spans="1:8">
      <c r="A100" s="4" t="s">
        <v>240</v>
      </c>
      <c r="B100" s="28"/>
      <c r="C100" s="28"/>
      <c r="D100" s="10">
        <f>D10*0.05</f>
        <v>2.25</v>
      </c>
      <c r="E100" s="4" t="s">
        <v>18</v>
      </c>
      <c r="F100" s="10"/>
      <c r="G100" s="17"/>
      <c r="H100" s="28"/>
    </row>
    <row r="101" spans="1:8">
      <c r="A101" s="28"/>
      <c r="B101" s="4" t="s">
        <v>89</v>
      </c>
      <c r="C101" s="28"/>
      <c r="D101" s="17"/>
      <c r="E101" s="3" t="s">
        <v>12</v>
      </c>
      <c r="F101" s="10"/>
      <c r="G101" s="10"/>
      <c r="H101" s="10"/>
    </row>
    <row r="102" spans="1:8">
      <c r="A102" s="4" t="s">
        <v>244</v>
      </c>
      <c r="D102" s="10">
        <v>0.4032</v>
      </c>
      <c r="E102" s="4" t="s">
        <v>18</v>
      </c>
      <c r="F102" s="10"/>
      <c r="G102" s="10"/>
      <c r="H102" s="10"/>
    </row>
    <row r="103" spans="1:8">
      <c r="B103" s="4" t="s">
        <v>463</v>
      </c>
      <c r="D103" s="17"/>
      <c r="E103" s="3" t="s">
        <v>12</v>
      </c>
      <c r="F103" s="10"/>
      <c r="G103" s="10"/>
      <c r="H103" s="10"/>
    </row>
    <row r="104" spans="1:8">
      <c r="A104" s="4" t="s">
        <v>164</v>
      </c>
      <c r="B104" s="4"/>
      <c r="D104" s="10">
        <v>5.76</v>
      </c>
      <c r="E104" s="4" t="s">
        <v>17</v>
      </c>
      <c r="F104" s="10"/>
      <c r="G104" s="7"/>
    </row>
    <row r="105" spans="1:8">
      <c r="B105" s="4" t="s">
        <v>245</v>
      </c>
      <c r="D105" s="17"/>
      <c r="E105" s="3" t="s">
        <v>12</v>
      </c>
      <c r="F105" s="10"/>
      <c r="G105" s="10"/>
      <c r="H105" s="10"/>
    </row>
    <row r="106" spans="1:8">
      <c r="A106" s="4" t="s">
        <v>253</v>
      </c>
      <c r="B106" s="28"/>
      <c r="C106" s="28"/>
      <c r="D106" s="10">
        <v>13.26</v>
      </c>
      <c r="E106" s="4" t="s">
        <v>17</v>
      </c>
      <c r="F106" s="10"/>
      <c r="G106" s="31"/>
    </row>
    <row r="107" spans="1:8">
      <c r="A107" s="28"/>
      <c r="B107" s="4"/>
      <c r="C107" s="28"/>
      <c r="D107" s="17"/>
      <c r="E107" s="3" t="s">
        <v>12</v>
      </c>
      <c r="F107" s="10"/>
      <c r="G107" s="10"/>
      <c r="H107" s="10"/>
    </row>
    <row r="108" spans="1:8">
      <c r="A108" s="4" t="s">
        <v>254</v>
      </c>
      <c r="B108" s="28"/>
      <c r="C108" s="28"/>
      <c r="D108" s="10">
        <f>19.22*0.05</f>
        <v>0.96099999999999997</v>
      </c>
      <c r="E108" s="4" t="s">
        <v>18</v>
      </c>
      <c r="F108" s="10"/>
      <c r="G108" s="31"/>
      <c r="H108" s="33"/>
    </row>
    <row r="109" spans="1:8">
      <c r="A109" s="28"/>
      <c r="B109" s="4" t="s">
        <v>89</v>
      </c>
      <c r="C109" s="28"/>
      <c r="D109" s="17"/>
      <c r="E109" s="3" t="s">
        <v>12</v>
      </c>
      <c r="F109" s="10"/>
      <c r="G109" s="10"/>
      <c r="H109" s="10"/>
    </row>
    <row r="110" spans="1:8">
      <c r="F110" s="14"/>
      <c r="G110" s="14"/>
      <c r="H110" s="14"/>
    </row>
    <row r="111" spans="1:8">
      <c r="A111" s="39" t="s">
        <v>119</v>
      </c>
      <c r="B111" s="40"/>
      <c r="C111" s="40"/>
      <c r="D111" s="41"/>
      <c r="E111" s="42" t="s">
        <v>12</v>
      </c>
      <c r="F111" s="43"/>
      <c r="G111" s="43"/>
      <c r="H111" s="43"/>
    </row>
    <row r="112" spans="1:8">
      <c r="F112" s="7"/>
      <c r="G112" s="7"/>
    </row>
    <row r="113" spans="1:10">
      <c r="A113" s="2" t="s">
        <v>166</v>
      </c>
      <c r="B113" s="28"/>
      <c r="C113" s="28"/>
      <c r="D113" s="17"/>
      <c r="E113" s="28"/>
      <c r="F113" s="17"/>
      <c r="G113" s="7"/>
    </row>
    <row r="114" spans="1:10">
      <c r="F114" s="17"/>
      <c r="G114" s="7"/>
    </row>
    <row r="115" spans="1:10">
      <c r="A115" s="2" t="s">
        <v>167</v>
      </c>
      <c r="F115" s="17"/>
      <c r="G115" s="7"/>
    </row>
    <row r="116" spans="1:10">
      <c r="A116" s="4" t="s">
        <v>344</v>
      </c>
      <c r="B116" s="4"/>
      <c r="D116" s="10">
        <v>1</v>
      </c>
      <c r="E116" s="4" t="s">
        <v>11</v>
      </c>
      <c r="F116" s="10"/>
      <c r="G116" s="7"/>
    </row>
    <row r="117" spans="1:10">
      <c r="A117" s="4"/>
      <c r="B117" s="4" t="s">
        <v>270</v>
      </c>
      <c r="F117" s="10"/>
      <c r="G117" s="10"/>
      <c r="H117" s="10"/>
    </row>
    <row r="118" spans="1:10">
      <c r="A118" s="4" t="s">
        <v>345</v>
      </c>
      <c r="B118" s="4"/>
      <c r="D118" s="10">
        <v>2</v>
      </c>
      <c r="E118" s="4" t="s">
        <v>11</v>
      </c>
      <c r="F118" s="10"/>
      <c r="G118" s="10"/>
      <c r="H118" s="10"/>
    </row>
    <row r="119" spans="1:10">
      <c r="A119" s="4"/>
      <c r="B119" s="4" t="s">
        <v>271</v>
      </c>
      <c r="F119" s="10"/>
      <c r="G119" s="10"/>
      <c r="H119" s="10"/>
    </row>
    <row r="120" spans="1:10">
      <c r="A120" s="4" t="s">
        <v>250</v>
      </c>
      <c r="B120" s="4"/>
      <c r="D120" s="10">
        <v>1</v>
      </c>
      <c r="E120" s="4" t="s">
        <v>11</v>
      </c>
      <c r="F120" s="10"/>
      <c r="G120" s="7"/>
    </row>
    <row r="121" spans="1:10">
      <c r="B121" s="4" t="s">
        <v>248</v>
      </c>
      <c r="E121" s="3" t="s">
        <v>12</v>
      </c>
      <c r="F121" s="10"/>
      <c r="G121" s="10"/>
      <c r="H121" s="10"/>
    </row>
    <row r="122" spans="1:10">
      <c r="A122" s="4" t="s">
        <v>349</v>
      </c>
      <c r="B122" s="4"/>
      <c r="D122" s="10">
        <v>2.6</v>
      </c>
      <c r="E122" s="4" t="s">
        <v>75</v>
      </c>
      <c r="F122" s="10"/>
      <c r="G122" s="10"/>
      <c r="H122" s="10"/>
    </row>
    <row r="123" spans="1:10">
      <c r="A123" s="4"/>
      <c r="B123" s="4" t="s">
        <v>275</v>
      </c>
      <c r="D123" s="17"/>
      <c r="E123" s="3"/>
      <c r="F123" s="10"/>
      <c r="G123" s="10"/>
      <c r="H123" s="10"/>
    </row>
    <row r="124" spans="1:10">
      <c r="F124" s="35"/>
      <c r="G124" s="35"/>
      <c r="H124" s="35"/>
    </row>
    <row r="125" spans="1:10">
      <c r="A125" s="2" t="s">
        <v>170</v>
      </c>
      <c r="F125" s="17"/>
      <c r="G125" s="7"/>
    </row>
    <row r="126" spans="1:10">
      <c r="A126" s="4" t="s">
        <v>346</v>
      </c>
      <c r="B126" s="28"/>
      <c r="C126" s="28"/>
      <c r="D126" s="10"/>
      <c r="E126" s="4"/>
      <c r="F126" s="57"/>
      <c r="G126" s="7"/>
      <c r="H126" s="65"/>
      <c r="I126" s="28"/>
      <c r="J126" s="28"/>
    </row>
    <row r="127" spans="1:10">
      <c r="A127" s="4"/>
      <c r="B127" s="85" t="s">
        <v>512</v>
      </c>
      <c r="D127" s="117">
        <v>1</v>
      </c>
      <c r="E127" s="183" t="s">
        <v>11</v>
      </c>
      <c r="F127" s="10"/>
      <c r="G127" s="191"/>
      <c r="H127" s="192"/>
      <c r="I127" s="28"/>
      <c r="J127" s="28"/>
    </row>
    <row r="128" spans="1:10">
      <c r="A128" s="4"/>
      <c r="B128" s="85" t="s">
        <v>509</v>
      </c>
      <c r="D128" s="117">
        <v>15</v>
      </c>
      <c r="E128" s="183" t="s">
        <v>75</v>
      </c>
      <c r="F128" s="10"/>
      <c r="G128" s="191"/>
      <c r="H128" s="192"/>
      <c r="I128" s="28"/>
      <c r="J128" s="28"/>
    </row>
    <row r="129" spans="1:10">
      <c r="A129" s="4"/>
      <c r="B129" s="85" t="s">
        <v>510</v>
      </c>
      <c r="D129" s="117">
        <v>30</v>
      </c>
      <c r="E129" s="183" t="s">
        <v>75</v>
      </c>
      <c r="F129" s="10"/>
      <c r="G129" s="191"/>
      <c r="H129" s="192"/>
      <c r="I129" s="28"/>
      <c r="J129" s="28"/>
    </row>
    <row r="130" spans="1:10">
      <c r="A130" s="4"/>
      <c r="B130" s="121" t="s">
        <v>469</v>
      </c>
      <c r="D130" s="117">
        <v>2</v>
      </c>
      <c r="E130" s="183" t="s">
        <v>11</v>
      </c>
      <c r="F130" s="10"/>
      <c r="G130" s="191"/>
      <c r="H130" s="192"/>
      <c r="I130" s="28"/>
      <c r="J130" s="28"/>
    </row>
    <row r="131" spans="1:10">
      <c r="A131" s="4"/>
      <c r="B131" s="122" t="s">
        <v>468</v>
      </c>
      <c r="C131" s="188"/>
      <c r="D131" s="117">
        <v>2</v>
      </c>
      <c r="E131" s="183" t="s">
        <v>11</v>
      </c>
      <c r="F131" s="10"/>
      <c r="G131" s="191"/>
      <c r="H131" s="192"/>
      <c r="I131" s="28"/>
      <c r="J131" s="28"/>
    </row>
    <row r="132" spans="1:10" ht="21" customHeight="1">
      <c r="A132" s="4"/>
      <c r="B132" s="213" t="s">
        <v>511</v>
      </c>
      <c r="C132" s="213"/>
      <c r="D132" s="184">
        <v>3</v>
      </c>
      <c r="E132" s="183" t="s">
        <v>11</v>
      </c>
      <c r="F132" s="185"/>
      <c r="G132" s="191"/>
      <c r="H132" s="192"/>
      <c r="I132" s="28"/>
      <c r="J132" s="28"/>
    </row>
    <row r="133" spans="1:10" ht="12.75" customHeight="1">
      <c r="D133" s="17"/>
      <c r="F133" s="35"/>
      <c r="G133" s="35"/>
      <c r="H133" s="35"/>
      <c r="I133" s="57"/>
      <c r="J133" s="57"/>
    </row>
    <row r="134" spans="1:10">
      <c r="A134" s="2" t="s">
        <v>347</v>
      </c>
      <c r="D134" s="17"/>
      <c r="F134" s="17"/>
      <c r="G134" s="7"/>
      <c r="I134" s="59"/>
      <c r="J134" s="59"/>
    </row>
    <row r="135" spans="1:10">
      <c r="A135" s="4" t="s">
        <v>348</v>
      </c>
      <c r="B135" s="28"/>
      <c r="C135" s="28"/>
      <c r="D135" s="10"/>
      <c r="E135" s="4"/>
      <c r="F135" s="57"/>
      <c r="G135" s="10"/>
      <c r="I135" s="28"/>
      <c r="J135" s="28"/>
    </row>
    <row r="136" spans="1:10">
      <c r="A136" s="4"/>
      <c r="B136" s="85" t="s">
        <v>516</v>
      </c>
      <c r="D136" s="182">
        <v>1</v>
      </c>
      <c r="E136" s="181" t="s">
        <v>11</v>
      </c>
      <c r="F136" s="37"/>
      <c r="G136" s="116"/>
      <c r="H136" s="118"/>
      <c r="I136" s="28"/>
      <c r="J136" s="28"/>
    </row>
    <row r="137" spans="1:10">
      <c r="A137" s="4"/>
      <c r="B137" s="85" t="s">
        <v>506</v>
      </c>
      <c r="D137" s="182">
        <v>3</v>
      </c>
      <c r="E137" s="181" t="s">
        <v>75</v>
      </c>
      <c r="F137" s="37"/>
      <c r="G137" s="116"/>
      <c r="H137" s="118"/>
      <c r="I137" s="28"/>
      <c r="J137" s="28"/>
    </row>
    <row r="138" spans="1:10">
      <c r="A138" s="4"/>
      <c r="B138" s="85" t="s">
        <v>507</v>
      </c>
      <c r="D138" s="182">
        <v>10</v>
      </c>
      <c r="E138" s="181" t="s">
        <v>75</v>
      </c>
      <c r="F138" s="37"/>
      <c r="G138" s="116"/>
      <c r="H138" s="118"/>
      <c r="I138" s="28"/>
      <c r="J138" s="28"/>
    </row>
    <row r="139" spans="1:10">
      <c r="A139" s="4"/>
      <c r="B139" s="85" t="s">
        <v>501</v>
      </c>
      <c r="D139" s="182">
        <v>1</v>
      </c>
      <c r="E139" s="181" t="s">
        <v>11</v>
      </c>
      <c r="F139" s="37"/>
      <c r="G139" s="116"/>
      <c r="H139" s="118"/>
      <c r="I139" s="28"/>
      <c r="J139" s="28"/>
    </row>
    <row r="140" spans="1:10">
      <c r="A140" s="4"/>
      <c r="B140" s="85" t="s">
        <v>519</v>
      </c>
      <c r="D140" s="182">
        <v>10</v>
      </c>
      <c r="E140" s="181" t="s">
        <v>11</v>
      </c>
      <c r="F140" s="37"/>
      <c r="G140" s="116"/>
      <c r="H140" s="118"/>
      <c r="I140" s="28"/>
      <c r="J140" s="28"/>
    </row>
    <row r="141" spans="1:10">
      <c r="B141" s="85" t="s">
        <v>517</v>
      </c>
      <c r="D141" s="182">
        <v>1</v>
      </c>
      <c r="E141" s="181" t="s">
        <v>11</v>
      </c>
      <c r="F141" s="37"/>
      <c r="G141" s="116"/>
      <c r="H141" s="118"/>
      <c r="I141" s="57"/>
      <c r="J141" s="28"/>
    </row>
    <row r="142" spans="1:10">
      <c r="A142" s="4"/>
      <c r="D142" s="10"/>
      <c r="E142" s="4"/>
      <c r="F142" s="35"/>
      <c r="G142" s="35"/>
      <c r="H142" s="35"/>
      <c r="I142" s="57"/>
      <c r="J142" s="60"/>
    </row>
    <row r="143" spans="1:10" s="28" customFormat="1">
      <c r="D143" s="17"/>
    </row>
    <row r="144" spans="1:10">
      <c r="A144" s="39" t="s">
        <v>194</v>
      </c>
      <c r="B144" s="40"/>
      <c r="C144" s="40"/>
      <c r="D144" s="41"/>
      <c r="E144" s="42" t="s">
        <v>12</v>
      </c>
      <c r="F144" s="43"/>
      <c r="G144" s="43"/>
      <c r="H144" s="43"/>
    </row>
    <row r="145" spans="1:8">
      <c r="A145" s="11"/>
      <c r="B145" s="22"/>
      <c r="C145" s="22"/>
      <c r="D145" s="34"/>
      <c r="E145" s="13"/>
      <c r="F145" s="14"/>
      <c r="G145" s="14"/>
      <c r="H145" s="28"/>
    </row>
    <row r="146" spans="1:8">
      <c r="A146" s="2" t="s">
        <v>52</v>
      </c>
      <c r="B146" s="28"/>
      <c r="C146" s="28"/>
      <c r="D146" s="17"/>
      <c r="E146" s="28"/>
      <c r="F146" s="17"/>
      <c r="G146" s="17"/>
      <c r="H146" s="28"/>
    </row>
    <row r="147" spans="1:8">
      <c r="A147" s="2"/>
      <c r="B147" s="28"/>
      <c r="C147" s="28"/>
      <c r="D147" s="17"/>
      <c r="E147" s="28"/>
      <c r="F147" s="17"/>
      <c r="G147" s="17"/>
      <c r="H147" s="28"/>
    </row>
    <row r="148" spans="1:8">
      <c r="A148" s="4" t="s">
        <v>53</v>
      </c>
      <c r="B148" s="4"/>
      <c r="C148" s="28"/>
      <c r="D148" s="10">
        <f>D10</f>
        <v>45</v>
      </c>
      <c r="E148" s="4" t="s">
        <v>17</v>
      </c>
      <c r="F148" s="10"/>
      <c r="G148" s="17"/>
      <c r="H148" s="28"/>
    </row>
    <row r="149" spans="1:8">
      <c r="A149" s="4"/>
      <c r="B149" s="4" t="s">
        <v>386</v>
      </c>
      <c r="C149" s="28"/>
      <c r="D149" s="17"/>
      <c r="E149" s="3" t="s">
        <v>12</v>
      </c>
      <c r="F149" s="10"/>
      <c r="G149" s="10"/>
      <c r="H149" s="10"/>
    </row>
    <row r="150" spans="1:8">
      <c r="A150" s="22"/>
      <c r="B150" s="63"/>
      <c r="C150" s="22"/>
      <c r="D150" s="34"/>
      <c r="E150" s="13"/>
      <c r="F150" s="37"/>
      <c r="G150" s="37"/>
      <c r="H150" s="37"/>
    </row>
    <row r="151" spans="1:8">
      <c r="A151" s="39" t="s">
        <v>54</v>
      </c>
      <c r="B151" s="40"/>
      <c r="C151" s="40"/>
      <c r="D151" s="41"/>
      <c r="E151" s="42" t="s">
        <v>12</v>
      </c>
      <c r="F151" s="43"/>
      <c r="G151" s="43"/>
      <c r="H151" s="43"/>
    </row>
    <row r="152" spans="1:8" ht="13.5" thickBot="1">
      <c r="A152" s="11"/>
      <c r="B152" s="22"/>
      <c r="C152" s="22"/>
      <c r="D152" s="34"/>
      <c r="E152" s="13"/>
      <c r="F152" s="14"/>
      <c r="G152" s="14"/>
      <c r="H152" s="28"/>
    </row>
    <row r="153" spans="1:8" ht="13.5" thickBot="1">
      <c r="A153" s="51" t="s">
        <v>55</v>
      </c>
      <c r="B153" s="54"/>
      <c r="C153" s="54"/>
      <c r="D153" s="55"/>
      <c r="E153" s="56" t="s">
        <v>12</v>
      </c>
      <c r="F153" s="52"/>
      <c r="G153" s="52"/>
      <c r="H153" s="52"/>
    </row>
    <row r="157" spans="1:8">
      <c r="B157" s="85"/>
    </row>
    <row r="158" spans="1:8">
      <c r="B158" s="85"/>
    </row>
    <row r="159" spans="1:8">
      <c r="B159" s="85"/>
    </row>
    <row r="160" spans="1:8">
      <c r="B160" s="124"/>
    </row>
    <row r="161" spans="2:2">
      <c r="B161" s="85"/>
    </row>
    <row r="162" spans="2:2">
      <c r="B162" s="85"/>
    </row>
  </sheetData>
  <mergeCells count="6">
    <mergeCell ref="B132:C132"/>
    <mergeCell ref="F1:H1"/>
    <mergeCell ref="F2:H2"/>
    <mergeCell ref="F3:H3"/>
    <mergeCell ref="G5:H5"/>
    <mergeCell ref="F5:F6"/>
  </mergeCells>
  <pageMargins left="0.55118110236220474" right="0.35433070866141736" top="0.78740157480314965" bottom="0.78740157480314965" header="0.51181102362204722" footer="0.51181102362204722"/>
  <pageSetup paperSize="9" scale="84" fitToHeight="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00"/>
  <sheetViews>
    <sheetView topLeftCell="B77" zoomScale="115" zoomScaleNormal="115" workbookViewId="0">
      <selection activeCell="H92" sqref="F10:H92"/>
    </sheetView>
  </sheetViews>
  <sheetFormatPr defaultRowHeight="12.75"/>
  <cols>
    <col min="1" max="1" width="6.42578125" customWidth="1"/>
    <col min="2" max="2" width="10.28515625" bestFit="1" customWidth="1"/>
    <col min="3" max="3" width="27.7109375" customWidth="1"/>
    <col min="4" max="4" width="8.7109375" style="7" customWidth="1"/>
    <col min="5" max="5" width="10.28515625" customWidth="1"/>
    <col min="6" max="6" width="11.85546875" customWidth="1"/>
    <col min="7" max="7" width="11.5703125" customWidth="1"/>
    <col min="8" max="8" width="11.4257812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359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f>15*6</f>
        <v>90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15*3*0.1</f>
        <v>4.5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v>45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v>0.64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150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201</v>
      </c>
      <c r="D28" s="10">
        <v>5.52</v>
      </c>
      <c r="E28" s="4" t="s">
        <v>18</v>
      </c>
      <c r="F28" s="10"/>
      <c r="G28" s="17"/>
      <c r="H28" s="30"/>
    </row>
    <row r="29" spans="1:8" s="28" customFormat="1">
      <c r="B29" s="4" t="s">
        <v>78</v>
      </c>
      <c r="D29" s="17"/>
      <c r="E29" s="3" t="s">
        <v>12</v>
      </c>
      <c r="F29" s="10"/>
      <c r="G29" s="10"/>
      <c r="H29" s="10"/>
    </row>
    <row r="30" spans="1:8" s="28" customFormat="1">
      <c r="D30" s="17"/>
    </row>
    <row r="31" spans="1:8" s="28" customFormat="1">
      <c r="A31" s="39" t="s">
        <v>154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B32" s="4"/>
      <c r="D32" s="17"/>
      <c r="E32" s="3"/>
      <c r="F32" s="10"/>
      <c r="G32" s="10"/>
      <c r="H32" s="10"/>
    </row>
    <row r="33" spans="1:8" s="28" customFormat="1">
      <c r="A33" s="2" t="s">
        <v>195</v>
      </c>
      <c r="D33" s="17"/>
      <c r="F33" s="10"/>
      <c r="G33" s="10"/>
      <c r="H33" s="10"/>
    </row>
    <row r="34" spans="1:8" s="28" customFormat="1">
      <c r="A34" s="2"/>
      <c r="D34" s="17"/>
      <c r="F34" s="10"/>
      <c r="G34" s="10"/>
      <c r="H34" s="10"/>
    </row>
    <row r="35" spans="1:8" s="28" customFormat="1">
      <c r="A35" s="2" t="s">
        <v>155</v>
      </c>
      <c r="B35"/>
      <c r="C35"/>
      <c r="D35" s="7"/>
      <c r="E35"/>
      <c r="F35" s="17"/>
      <c r="G35" s="17"/>
    </row>
    <row r="36" spans="1:8">
      <c r="A36" s="4" t="s">
        <v>229</v>
      </c>
      <c r="B36" s="28"/>
      <c r="C36" s="28"/>
      <c r="D36" s="10">
        <f>(5*4.15)+(0.65*2)+(3.65*3)</f>
        <v>33</v>
      </c>
      <c r="E36" s="4" t="s">
        <v>75</v>
      </c>
      <c r="F36" s="10"/>
      <c r="G36" s="17"/>
    </row>
    <row r="37" spans="1:8" s="28" customFormat="1">
      <c r="B37" s="4" t="s">
        <v>228</v>
      </c>
      <c r="D37" s="17"/>
      <c r="E37" s="3" t="s">
        <v>12</v>
      </c>
      <c r="F37" s="10"/>
      <c r="G37" s="10"/>
      <c r="H37" s="10"/>
    </row>
    <row r="38" spans="1:8">
      <c r="A38" s="4" t="s">
        <v>156</v>
      </c>
      <c r="D38" s="10">
        <v>81</v>
      </c>
      <c r="E38" s="4" t="s">
        <v>17</v>
      </c>
      <c r="F38" s="10"/>
      <c r="G38" s="7"/>
    </row>
    <row r="39" spans="1:8">
      <c r="B39" s="4" t="s">
        <v>230</v>
      </c>
      <c r="D39" s="17"/>
      <c r="E39" s="3" t="s">
        <v>12</v>
      </c>
      <c r="F39" s="10"/>
      <c r="G39" s="10"/>
      <c r="H39" s="10"/>
    </row>
    <row r="40" spans="1:8">
      <c r="A40" s="4" t="s">
        <v>231</v>
      </c>
      <c r="D40" s="10">
        <v>81</v>
      </c>
      <c r="E40" s="4" t="s">
        <v>17</v>
      </c>
      <c r="F40" s="10"/>
      <c r="G40" s="10"/>
      <c r="H40" s="10"/>
    </row>
    <row r="41" spans="1:8">
      <c r="A41" s="4"/>
      <c r="D41" s="10"/>
      <c r="E41" s="4"/>
      <c r="F41" s="10"/>
      <c r="G41" s="10"/>
      <c r="H41" s="10"/>
    </row>
    <row r="42" spans="1:8">
      <c r="A42" s="4" t="s">
        <v>352</v>
      </c>
      <c r="B42" s="4"/>
      <c r="C42" s="28"/>
      <c r="D42" s="10">
        <v>30</v>
      </c>
      <c r="E42" s="4" t="s">
        <v>75</v>
      </c>
      <c r="F42" s="10"/>
      <c r="G42" s="10"/>
      <c r="H42" s="10"/>
    </row>
    <row r="43" spans="1:8">
      <c r="A43" s="4"/>
      <c r="B43" s="4" t="s">
        <v>321</v>
      </c>
      <c r="C43" s="28"/>
      <c r="D43" s="17"/>
      <c r="E43" s="28"/>
      <c r="F43" s="10"/>
      <c r="G43" s="10"/>
      <c r="H43" s="10"/>
    </row>
    <row r="44" spans="1:8">
      <c r="D44" s="17"/>
      <c r="E44" s="28"/>
      <c r="F44" s="35"/>
      <c r="G44" s="35"/>
      <c r="H44" s="35"/>
    </row>
    <row r="45" spans="1:8">
      <c r="A45" s="2" t="s">
        <v>157</v>
      </c>
      <c r="D45" s="17"/>
      <c r="E45" s="28"/>
      <c r="F45" s="17"/>
      <c r="G45" s="17"/>
      <c r="H45" s="28"/>
    </row>
    <row r="46" spans="1:8">
      <c r="A46" s="4" t="s">
        <v>158</v>
      </c>
      <c r="D46" s="10">
        <f>30*0.2</f>
        <v>6</v>
      </c>
      <c r="E46" s="4" t="s">
        <v>17</v>
      </c>
      <c r="F46" s="10"/>
      <c r="G46" s="7"/>
    </row>
    <row r="47" spans="1:8">
      <c r="B47" s="4" t="s">
        <v>233</v>
      </c>
      <c r="D47" s="17"/>
      <c r="E47" s="3" t="s">
        <v>12</v>
      </c>
      <c r="F47" s="10"/>
      <c r="G47" s="10"/>
      <c r="H47" s="10"/>
    </row>
    <row r="48" spans="1:8">
      <c r="B48" s="4"/>
      <c r="D48" s="17"/>
      <c r="E48" s="28"/>
      <c r="F48" s="35"/>
      <c r="G48" s="35"/>
      <c r="H48" s="35"/>
    </row>
    <row r="49" spans="1:8">
      <c r="C49" s="3" t="s">
        <v>12</v>
      </c>
      <c r="D49" s="6"/>
      <c r="F49" s="7"/>
      <c r="G49" s="7"/>
    </row>
    <row r="50" spans="1:8">
      <c r="A50" s="39" t="s">
        <v>196</v>
      </c>
      <c r="B50" s="40"/>
      <c r="C50" s="40"/>
      <c r="D50" s="41"/>
      <c r="E50" s="42" t="s">
        <v>12</v>
      </c>
      <c r="F50" s="43"/>
      <c r="G50" s="43"/>
      <c r="H50" s="43"/>
    </row>
    <row r="51" spans="1:8">
      <c r="F51" s="7"/>
      <c r="G51" s="7"/>
    </row>
    <row r="52" spans="1:8">
      <c r="A52" s="2" t="s">
        <v>351</v>
      </c>
      <c r="F52" s="7"/>
      <c r="G52" s="7"/>
    </row>
    <row r="53" spans="1:8">
      <c r="F53" s="7"/>
      <c r="G53" s="7"/>
    </row>
    <row r="54" spans="1:8">
      <c r="A54" s="4" t="s">
        <v>350</v>
      </c>
      <c r="B54" s="4"/>
      <c r="D54" s="10">
        <f>(D36*3.14*0.2)+(D10*0.2)</f>
        <v>38.724000000000004</v>
      </c>
      <c r="E54" s="4" t="s">
        <v>17</v>
      </c>
      <c r="F54" s="10"/>
      <c r="G54" s="10"/>
      <c r="H54" s="10"/>
    </row>
    <row r="55" spans="1:8">
      <c r="B55" s="4" t="s">
        <v>462</v>
      </c>
      <c r="D55" s="17"/>
      <c r="E55" s="3" t="s">
        <v>12</v>
      </c>
      <c r="F55" s="10"/>
      <c r="G55" s="10"/>
      <c r="H55" s="10"/>
    </row>
    <row r="56" spans="1:8">
      <c r="F56" s="37"/>
      <c r="G56" s="34"/>
      <c r="H56" s="22"/>
    </row>
    <row r="57" spans="1:8">
      <c r="A57" s="39" t="s">
        <v>199</v>
      </c>
      <c r="B57" s="40"/>
      <c r="C57" s="40"/>
      <c r="D57" s="41"/>
      <c r="E57" s="42" t="s">
        <v>12</v>
      </c>
      <c r="F57" s="43"/>
      <c r="G57" s="43"/>
      <c r="H57" s="43"/>
    </row>
    <row r="58" spans="1:8">
      <c r="F58" s="37"/>
      <c r="G58" s="34"/>
      <c r="H58" s="22"/>
    </row>
    <row r="59" spans="1:8">
      <c r="A59" s="2" t="s">
        <v>163</v>
      </c>
      <c r="B59" s="28"/>
      <c r="C59" s="28"/>
      <c r="D59" s="17"/>
      <c r="E59" s="28"/>
      <c r="F59" s="37"/>
      <c r="G59" s="37"/>
      <c r="H59" s="37"/>
    </row>
    <row r="60" spans="1:8">
      <c r="A60" s="28"/>
      <c r="B60" s="28"/>
      <c r="C60" s="28"/>
      <c r="D60" s="17"/>
      <c r="E60" s="3" t="s">
        <v>12</v>
      </c>
      <c r="F60" s="37"/>
      <c r="G60" s="34"/>
      <c r="H60" s="22"/>
    </row>
    <row r="61" spans="1:8">
      <c r="A61" s="4" t="s">
        <v>240</v>
      </c>
      <c r="B61" s="28"/>
      <c r="C61" s="28"/>
      <c r="D61" s="10">
        <f>D10*0.05</f>
        <v>4.5</v>
      </c>
      <c r="E61" s="4" t="s">
        <v>18</v>
      </c>
      <c r="F61" s="10"/>
      <c r="G61" s="17"/>
      <c r="H61" s="28"/>
    </row>
    <row r="62" spans="1:8">
      <c r="A62" s="28"/>
      <c r="B62" s="4" t="s">
        <v>89</v>
      </c>
      <c r="C62" s="28"/>
      <c r="D62" s="17"/>
      <c r="E62" s="3" t="s">
        <v>12</v>
      </c>
      <c r="F62" s="10"/>
      <c r="G62" s="10"/>
      <c r="H62" s="10"/>
    </row>
    <row r="63" spans="1:8">
      <c r="A63" s="4" t="s">
        <v>353</v>
      </c>
      <c r="B63" s="28"/>
      <c r="C63" s="28"/>
      <c r="D63" s="10">
        <v>56.16</v>
      </c>
      <c r="E63" s="4" t="s">
        <v>17</v>
      </c>
      <c r="F63" s="10"/>
      <c r="G63" s="31"/>
    </row>
    <row r="64" spans="1:8">
      <c r="A64" s="28"/>
      <c r="B64" s="4"/>
      <c r="C64" s="28"/>
      <c r="D64" s="17"/>
      <c r="E64" s="3" t="s">
        <v>12</v>
      </c>
      <c r="F64" s="10"/>
      <c r="G64" s="10"/>
      <c r="H64" s="10"/>
    </row>
    <row r="65" spans="1:8">
      <c r="A65" s="4" t="s">
        <v>354</v>
      </c>
      <c r="B65" s="4"/>
      <c r="C65" s="4"/>
      <c r="D65" s="10">
        <v>48.6</v>
      </c>
      <c r="E65" s="4" t="s">
        <v>17</v>
      </c>
      <c r="F65" s="10"/>
      <c r="G65" s="7"/>
      <c r="H65" s="10"/>
    </row>
    <row r="66" spans="1:8">
      <c r="A66" s="28"/>
      <c r="B66" s="4" t="s">
        <v>120</v>
      </c>
      <c r="C66" s="28"/>
      <c r="D66" s="17"/>
      <c r="E66" s="3"/>
      <c r="F66" s="10"/>
      <c r="G66" s="10"/>
      <c r="H66" s="10"/>
    </row>
    <row r="67" spans="1:8">
      <c r="A67" s="4" t="s">
        <v>355</v>
      </c>
      <c r="B67" s="28"/>
      <c r="C67" s="28"/>
      <c r="D67" s="10">
        <f>27*0.05</f>
        <v>1.35</v>
      </c>
      <c r="E67" s="4" t="s">
        <v>18</v>
      </c>
      <c r="F67" s="10"/>
      <c r="G67" s="31"/>
      <c r="H67" s="33"/>
    </row>
    <row r="68" spans="1:8">
      <c r="A68" s="28"/>
      <c r="B68" s="4" t="s">
        <v>89</v>
      </c>
      <c r="C68" s="28"/>
      <c r="D68" s="17"/>
      <c r="E68" s="3" t="s">
        <v>12</v>
      </c>
      <c r="F68" s="10"/>
      <c r="G68" s="10"/>
      <c r="H68" s="10"/>
    </row>
    <row r="69" spans="1:8">
      <c r="F69" s="14"/>
      <c r="G69" s="14"/>
      <c r="H69" s="14"/>
    </row>
    <row r="70" spans="1:8">
      <c r="A70" s="39" t="s">
        <v>119</v>
      </c>
      <c r="B70" s="40"/>
      <c r="C70" s="40"/>
      <c r="D70" s="41"/>
      <c r="E70" s="42" t="s">
        <v>12</v>
      </c>
      <c r="F70" s="43"/>
      <c r="G70" s="43"/>
      <c r="H70" s="43"/>
    </row>
    <row r="71" spans="1:8" s="28" customFormat="1">
      <c r="A71" s="11"/>
      <c r="B71" s="22"/>
      <c r="C71" s="22"/>
      <c r="D71" s="71"/>
      <c r="E71" s="13"/>
      <c r="F71" s="14"/>
      <c r="G71" s="14"/>
      <c r="H71" s="14"/>
    </row>
    <row r="72" spans="1:8" s="28" customFormat="1">
      <c r="A72" s="2" t="s">
        <v>166</v>
      </c>
      <c r="B72" s="22"/>
      <c r="C72" s="22"/>
      <c r="D72" s="71"/>
      <c r="E72" s="13"/>
      <c r="F72" s="14"/>
      <c r="G72" s="14"/>
      <c r="H72" s="14"/>
    </row>
    <row r="73" spans="1:8" s="28" customFormat="1">
      <c r="A73" s="2"/>
      <c r="B73" s="22"/>
      <c r="C73" s="22"/>
      <c r="D73" s="71"/>
      <c r="E73" s="13"/>
      <c r="F73" s="14"/>
      <c r="G73" s="14"/>
      <c r="H73" s="14"/>
    </row>
    <row r="74" spans="1:8" s="28" customFormat="1">
      <c r="A74" s="2" t="s">
        <v>405</v>
      </c>
      <c r="B74"/>
      <c r="C74"/>
      <c r="D74" s="7"/>
      <c r="E74"/>
      <c r="F74" s="17"/>
      <c r="G74" s="7"/>
      <c r="H74"/>
    </row>
    <row r="75" spans="1:8" s="28" customFormat="1">
      <c r="A75" s="4" t="s">
        <v>346</v>
      </c>
      <c r="D75" s="10"/>
      <c r="E75" s="4"/>
      <c r="F75" s="57"/>
      <c r="G75" s="7"/>
      <c r="H75" s="65"/>
    </row>
    <row r="76" spans="1:8" s="28" customFormat="1">
      <c r="A76" s="4"/>
      <c r="B76" s="85" t="s">
        <v>512</v>
      </c>
      <c r="C76"/>
      <c r="D76" s="117">
        <v>1</v>
      </c>
      <c r="E76" s="183" t="s">
        <v>11</v>
      </c>
      <c r="F76" s="10"/>
      <c r="G76" s="191"/>
      <c r="H76" s="192"/>
    </row>
    <row r="77" spans="1:8" s="28" customFormat="1">
      <c r="A77" s="4"/>
      <c r="B77" s="85" t="s">
        <v>509</v>
      </c>
      <c r="C77"/>
      <c r="D77" s="117">
        <v>25</v>
      </c>
      <c r="E77" s="183" t="s">
        <v>75</v>
      </c>
      <c r="F77" s="10"/>
      <c r="G77" s="191"/>
      <c r="H77" s="192"/>
    </row>
    <row r="78" spans="1:8" s="28" customFormat="1">
      <c r="A78" s="4"/>
      <c r="B78" s="85" t="s">
        <v>510</v>
      </c>
      <c r="C78"/>
      <c r="D78" s="117">
        <v>50</v>
      </c>
      <c r="E78" s="183" t="s">
        <v>75</v>
      </c>
      <c r="F78" s="10"/>
      <c r="G78" s="191"/>
      <c r="H78" s="192"/>
    </row>
    <row r="79" spans="1:8" s="28" customFormat="1">
      <c r="A79" s="4"/>
      <c r="B79" s="121" t="s">
        <v>469</v>
      </c>
      <c r="C79"/>
      <c r="D79" s="117">
        <v>1</v>
      </c>
      <c r="E79" s="183" t="s">
        <v>11</v>
      </c>
      <c r="F79" s="10"/>
      <c r="G79" s="191"/>
      <c r="H79" s="192"/>
    </row>
    <row r="80" spans="1:8" s="28" customFormat="1">
      <c r="A80" s="4"/>
      <c r="B80" s="122" t="s">
        <v>468</v>
      </c>
      <c r="C80" s="188"/>
      <c r="D80" s="117">
        <v>1</v>
      </c>
      <c r="E80" s="183" t="s">
        <v>11</v>
      </c>
      <c r="F80" s="10"/>
      <c r="G80" s="191"/>
      <c r="H80" s="192"/>
    </row>
    <row r="81" spans="1:8" s="28" customFormat="1" ht="20.25" customHeight="1">
      <c r="A81" s="4"/>
      <c r="B81" s="213" t="s">
        <v>511</v>
      </c>
      <c r="C81" s="213"/>
      <c r="D81" s="184">
        <v>4</v>
      </c>
      <c r="E81" s="183" t="s">
        <v>11</v>
      </c>
      <c r="F81" s="185"/>
      <c r="G81" s="191"/>
      <c r="H81" s="192"/>
    </row>
    <row r="82" spans="1:8" s="28" customFormat="1">
      <c r="A82"/>
      <c r="B82"/>
      <c r="C82"/>
      <c r="D82" s="17"/>
      <c r="E82"/>
      <c r="F82" s="14"/>
      <c r="G82" s="14"/>
      <c r="H82" s="14"/>
    </row>
    <row r="83" spans="1:8" s="28" customFormat="1">
      <c r="A83" s="39" t="s">
        <v>194</v>
      </c>
      <c r="B83" s="40"/>
      <c r="C83" s="40"/>
      <c r="D83" s="41"/>
      <c r="E83" s="42" t="s">
        <v>12</v>
      </c>
      <c r="F83" s="43"/>
      <c r="G83" s="43"/>
      <c r="H83" s="43"/>
    </row>
    <row r="84" spans="1:8" s="28" customFormat="1">
      <c r="A84"/>
      <c r="B84"/>
      <c r="C84"/>
      <c r="D84" s="17"/>
      <c r="E84"/>
      <c r="F84" s="14"/>
      <c r="G84" s="14"/>
      <c r="H84" s="14"/>
    </row>
    <row r="85" spans="1:8">
      <c r="A85" s="2" t="s">
        <v>52</v>
      </c>
      <c r="B85" s="28"/>
      <c r="C85" s="28"/>
      <c r="D85" s="17"/>
      <c r="E85" s="28"/>
      <c r="F85" s="17"/>
      <c r="G85" s="17"/>
      <c r="H85" s="28"/>
    </row>
    <row r="86" spans="1:8">
      <c r="A86" s="2"/>
      <c r="B86" s="28"/>
      <c r="C86" s="28"/>
      <c r="D86" s="17"/>
      <c r="E86" s="28"/>
      <c r="F86" s="17"/>
      <c r="G86" s="17"/>
      <c r="H86" s="28"/>
    </row>
    <row r="87" spans="1:8">
      <c r="A87" s="4" t="s">
        <v>53</v>
      </c>
      <c r="B87" s="4"/>
      <c r="C87" s="28"/>
      <c r="D87" s="10">
        <f>D10</f>
        <v>90</v>
      </c>
      <c r="E87" s="4" t="s">
        <v>17</v>
      </c>
      <c r="F87" s="10"/>
      <c r="G87" s="17"/>
      <c r="H87" s="28"/>
    </row>
    <row r="88" spans="1:8">
      <c r="A88" s="4"/>
      <c r="B88" s="4" t="s">
        <v>386</v>
      </c>
      <c r="C88" s="28"/>
      <c r="D88" s="17"/>
      <c r="E88" s="3" t="s">
        <v>12</v>
      </c>
      <c r="F88" s="10"/>
      <c r="G88" s="10"/>
      <c r="H88" s="10"/>
    </row>
    <row r="89" spans="1:8">
      <c r="A89" s="22"/>
      <c r="B89" s="63"/>
      <c r="C89" s="22"/>
      <c r="D89" s="34"/>
      <c r="E89" s="13"/>
      <c r="F89" s="37"/>
      <c r="G89" s="37"/>
      <c r="H89" s="37"/>
    </row>
    <row r="90" spans="1:8">
      <c r="A90" s="39" t="s">
        <v>54</v>
      </c>
      <c r="B90" s="40"/>
      <c r="C90" s="40"/>
      <c r="D90" s="41"/>
      <c r="E90" s="42" t="s">
        <v>12</v>
      </c>
      <c r="F90" s="43"/>
      <c r="G90" s="43"/>
      <c r="H90" s="43"/>
    </row>
    <row r="91" spans="1:8" ht="13.5" thickBot="1">
      <c r="A91" s="11"/>
      <c r="B91" s="22"/>
      <c r="C91" s="22"/>
      <c r="D91" s="34"/>
      <c r="E91" s="13"/>
      <c r="F91" s="14"/>
      <c r="G91" s="14"/>
      <c r="H91" s="28"/>
    </row>
    <row r="92" spans="1:8" ht="13.5" thickBot="1">
      <c r="A92" s="51" t="s">
        <v>55</v>
      </c>
      <c r="B92" s="54"/>
      <c r="C92" s="54"/>
      <c r="D92" s="55"/>
      <c r="E92" s="56" t="s">
        <v>12</v>
      </c>
      <c r="F92" s="52"/>
      <c r="G92" s="52"/>
      <c r="H92" s="52"/>
    </row>
    <row r="95" spans="1:8">
      <c r="B95" s="85"/>
    </row>
    <row r="96" spans="1:8">
      <c r="B96" s="85"/>
    </row>
    <row r="97" spans="2:2">
      <c r="B97" s="85"/>
    </row>
    <row r="98" spans="2:2">
      <c r="B98" s="124"/>
    </row>
    <row r="99" spans="2:2">
      <c r="B99" s="85"/>
    </row>
    <row r="100" spans="2:2">
      <c r="B100" s="85"/>
    </row>
  </sheetData>
  <mergeCells count="6">
    <mergeCell ref="B81:C81"/>
    <mergeCell ref="F1:H1"/>
    <mergeCell ref="F2:H2"/>
    <mergeCell ref="F3:H3"/>
    <mergeCell ref="G5:H5"/>
    <mergeCell ref="F5:F6"/>
  </mergeCells>
  <pageMargins left="0.94488188976377963" right="0.35433070866141736" top="0.78740157480314965" bottom="0.39370078740157483" header="0.51181102362204722" footer="0.51181102362204722"/>
  <pageSetup paperSize="9" scale="92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144"/>
  <sheetViews>
    <sheetView topLeftCell="A122" zoomScale="115" zoomScaleNormal="115" workbookViewId="0">
      <selection activeCell="H136" sqref="F9:H136"/>
    </sheetView>
  </sheetViews>
  <sheetFormatPr defaultRowHeight="12.75"/>
  <cols>
    <col min="1" max="1" width="6.42578125" customWidth="1"/>
    <col min="3" max="3" width="29" customWidth="1"/>
    <col min="4" max="4" width="8.7109375" style="7" customWidth="1"/>
    <col min="6" max="6" width="12.5703125" customWidth="1"/>
    <col min="7" max="7" width="12.28515625" customWidth="1"/>
    <col min="8" max="8" width="12.4257812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360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45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4.5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45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0.38+0.41</f>
        <v>0.79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225</v>
      </c>
      <c r="D28" s="10">
        <v>2.79</v>
      </c>
      <c r="E28" s="4" t="s">
        <v>17</v>
      </c>
      <c r="F28" s="10"/>
      <c r="G28" s="17"/>
    </row>
    <row r="29" spans="1:8">
      <c r="B29" s="4" t="s">
        <v>202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9" t="s">
        <v>149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D32" s="17"/>
      <c r="E32" s="3"/>
      <c r="F32" s="6"/>
      <c r="G32" s="6"/>
    </row>
    <row r="33" spans="1:8">
      <c r="A33" s="2" t="s">
        <v>150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390</v>
      </c>
      <c r="D35" s="17"/>
      <c r="F35" s="17"/>
      <c r="G35" s="17"/>
    </row>
    <row r="36" spans="1:8" s="28" customFormat="1">
      <c r="A36" s="4" t="s">
        <v>201</v>
      </c>
      <c r="D36" s="10">
        <v>11.04</v>
      </c>
      <c r="E36" s="4" t="s">
        <v>18</v>
      </c>
      <c r="F36" s="10"/>
      <c r="G36" s="17"/>
      <c r="H36" s="30"/>
    </row>
    <row r="37" spans="1:8" s="28" customFormat="1">
      <c r="B37" s="4" t="s">
        <v>78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219</v>
      </c>
      <c r="D38" s="10">
        <f>(4.9*2.3)-1.44-(2.1*0.8)</f>
        <v>8.15</v>
      </c>
      <c r="E38" s="4" t="s">
        <v>17</v>
      </c>
      <c r="F38" s="10"/>
      <c r="G38" s="17"/>
    </row>
    <row r="39" spans="1:8" s="28" customFormat="1">
      <c r="A39"/>
      <c r="B39" s="4" t="s">
        <v>454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151</v>
      </c>
      <c r="B40" s="29"/>
      <c r="D40" s="10">
        <v>29</v>
      </c>
      <c r="E40" s="4" t="s">
        <v>17</v>
      </c>
      <c r="F40" s="10"/>
      <c r="G40" s="17"/>
    </row>
    <row r="41" spans="1:8" s="28" customFormat="1">
      <c r="A41"/>
      <c r="B41" s="4" t="s">
        <v>455</v>
      </c>
      <c r="D41" s="7"/>
      <c r="E41" s="3" t="s">
        <v>12</v>
      </c>
      <c r="F41" s="10"/>
      <c r="G41" s="10"/>
      <c r="H41" s="10"/>
    </row>
    <row r="42" spans="1:8" s="28" customFormat="1">
      <c r="B42" s="4"/>
      <c r="D42" s="17"/>
      <c r="E42" s="3" t="s">
        <v>12</v>
      </c>
      <c r="F42" s="35"/>
      <c r="G42" s="35"/>
      <c r="H42" s="35"/>
    </row>
    <row r="43" spans="1:8" s="28" customFormat="1">
      <c r="A43" s="2" t="s">
        <v>152</v>
      </c>
      <c r="B43"/>
      <c r="C43"/>
      <c r="E43" s="3"/>
    </row>
    <row r="44" spans="1:8" s="28" customFormat="1">
      <c r="A44" s="4" t="s">
        <v>392</v>
      </c>
      <c r="D44" s="10">
        <v>1.44</v>
      </c>
      <c r="E44" s="4" t="s">
        <v>17</v>
      </c>
      <c r="F44" s="10"/>
      <c r="G44" s="10"/>
      <c r="H44" s="10"/>
    </row>
    <row r="45" spans="1:8" s="28" customFormat="1">
      <c r="A45"/>
      <c r="B45" s="4" t="s">
        <v>216</v>
      </c>
      <c r="D45" s="17"/>
      <c r="E45" s="3" t="s">
        <v>12</v>
      </c>
      <c r="F45" s="10"/>
      <c r="G45" s="10"/>
      <c r="H45" s="10"/>
    </row>
    <row r="46" spans="1:8" s="28" customFormat="1">
      <c r="A46" s="4" t="s">
        <v>264</v>
      </c>
      <c r="D46" s="10">
        <v>1</v>
      </c>
      <c r="E46" s="4" t="s">
        <v>11</v>
      </c>
      <c r="F46" s="10"/>
      <c r="G46" s="10"/>
      <c r="H46" s="10"/>
    </row>
    <row r="47" spans="1:8" s="28" customFormat="1">
      <c r="A47"/>
      <c r="B47" s="4" t="s">
        <v>213</v>
      </c>
      <c r="D47" s="17"/>
      <c r="E47" s="3" t="s">
        <v>12</v>
      </c>
      <c r="F47" s="10"/>
      <c r="G47" s="10"/>
      <c r="H47" s="10"/>
    </row>
    <row r="48" spans="1:8" s="28" customFormat="1">
      <c r="A48" s="4" t="s">
        <v>393</v>
      </c>
      <c r="B48" s="4"/>
      <c r="D48" s="10">
        <f>D44</f>
        <v>1.44</v>
      </c>
      <c r="E48" s="4" t="s">
        <v>17</v>
      </c>
      <c r="F48" s="10"/>
      <c r="G48" s="10"/>
      <c r="H48" s="10"/>
    </row>
    <row r="49" spans="1:8" s="28" customFormat="1">
      <c r="A49" s="4"/>
      <c r="B49" s="4" t="s">
        <v>209</v>
      </c>
      <c r="D49" s="17"/>
      <c r="F49" s="10"/>
      <c r="G49" s="10"/>
      <c r="H49" s="10"/>
    </row>
    <row r="50" spans="1:8" s="28" customFormat="1">
      <c r="D50" s="17"/>
      <c r="F50" s="35"/>
      <c r="G50" s="35"/>
      <c r="H50" s="35"/>
    </row>
    <row r="51" spans="1:8" s="28" customFormat="1">
      <c r="D51" s="17"/>
    </row>
    <row r="52" spans="1:8" s="28" customFormat="1">
      <c r="A52" s="39" t="s">
        <v>154</v>
      </c>
      <c r="B52" s="40"/>
      <c r="C52" s="40"/>
      <c r="D52" s="41"/>
      <c r="E52" s="42" t="s">
        <v>12</v>
      </c>
      <c r="F52" s="43"/>
      <c r="G52" s="43"/>
      <c r="H52" s="43"/>
    </row>
    <row r="53" spans="1:8" s="28" customFormat="1">
      <c r="B53" s="4"/>
      <c r="D53" s="17"/>
      <c r="E53" s="3"/>
      <c r="F53" s="10"/>
      <c r="G53" s="10"/>
      <c r="H53" s="10"/>
    </row>
    <row r="54" spans="1:8" s="28" customFormat="1">
      <c r="A54" s="2" t="s">
        <v>195</v>
      </c>
      <c r="D54" s="17"/>
      <c r="F54" s="10"/>
      <c r="G54" s="10"/>
      <c r="H54" s="10"/>
    </row>
    <row r="55" spans="1:8" s="28" customFormat="1">
      <c r="A55" s="2"/>
      <c r="D55" s="17"/>
      <c r="F55" s="10"/>
      <c r="G55" s="10"/>
      <c r="H55" s="10"/>
    </row>
    <row r="56" spans="1:8" s="28" customFormat="1">
      <c r="A56" s="2" t="s">
        <v>155</v>
      </c>
      <c r="B56"/>
      <c r="C56"/>
      <c r="D56" s="7"/>
      <c r="E56"/>
      <c r="F56" s="17"/>
      <c r="G56" s="17"/>
    </row>
    <row r="57" spans="1:8">
      <c r="A57" s="4" t="s">
        <v>229</v>
      </c>
      <c r="B57" s="28"/>
      <c r="C57" s="28"/>
      <c r="D57" s="10">
        <f>(3*4.1)+(0.65*3)</f>
        <v>14.25</v>
      </c>
      <c r="E57" s="4" t="s">
        <v>75</v>
      </c>
      <c r="F57" s="10"/>
      <c r="G57" s="17"/>
    </row>
    <row r="58" spans="1:8" s="28" customFormat="1">
      <c r="B58" s="4" t="s">
        <v>228</v>
      </c>
      <c r="D58" s="17"/>
      <c r="E58" s="3" t="s">
        <v>12</v>
      </c>
      <c r="F58" s="10"/>
      <c r="G58" s="10"/>
      <c r="H58" s="10"/>
    </row>
    <row r="59" spans="1:8">
      <c r="A59" s="4" t="s">
        <v>156</v>
      </c>
      <c r="D59" s="10">
        <f>D10</f>
        <v>45</v>
      </c>
      <c r="E59" s="4" t="s">
        <v>17</v>
      </c>
      <c r="F59" s="10"/>
      <c r="G59" s="7"/>
    </row>
    <row r="60" spans="1:8">
      <c r="B60" s="4" t="s">
        <v>230</v>
      </c>
      <c r="D60" s="17"/>
      <c r="E60" s="3" t="s">
        <v>12</v>
      </c>
      <c r="F60" s="10"/>
      <c r="G60" s="10"/>
      <c r="H60" s="10"/>
    </row>
    <row r="61" spans="1:8">
      <c r="A61" s="4" t="s">
        <v>231</v>
      </c>
      <c r="D61" s="10">
        <f>D59</f>
        <v>45</v>
      </c>
      <c r="E61" s="4" t="s">
        <v>17</v>
      </c>
      <c r="F61" s="10"/>
      <c r="G61" s="10"/>
      <c r="H61" s="10"/>
    </row>
    <row r="62" spans="1:8">
      <c r="A62" s="4"/>
      <c r="D62" s="10"/>
      <c r="E62" s="4"/>
      <c r="F62" s="10"/>
      <c r="G62" s="10"/>
      <c r="H62" s="10"/>
    </row>
    <row r="63" spans="1:8">
      <c r="D63" s="17"/>
      <c r="E63" s="28"/>
      <c r="F63" s="35"/>
      <c r="G63" s="35"/>
      <c r="H63" s="35"/>
    </row>
    <row r="64" spans="1:8">
      <c r="A64" s="2" t="s">
        <v>157</v>
      </c>
      <c r="D64" s="17"/>
      <c r="E64" s="28"/>
      <c r="F64" s="17"/>
      <c r="G64" s="17"/>
      <c r="H64" s="28"/>
    </row>
    <row r="65" spans="1:8">
      <c r="A65" s="4" t="s">
        <v>158</v>
      </c>
      <c r="D65" s="10">
        <f>4.9*0.2</f>
        <v>0.98000000000000009</v>
      </c>
      <c r="E65" s="4" t="s">
        <v>17</v>
      </c>
      <c r="F65" s="10"/>
      <c r="G65" s="7"/>
    </row>
    <row r="66" spans="1:8">
      <c r="B66" s="4" t="s">
        <v>233</v>
      </c>
      <c r="D66" s="17"/>
      <c r="E66" s="3" t="s">
        <v>12</v>
      </c>
      <c r="F66" s="10"/>
      <c r="G66" s="10"/>
      <c r="H66" s="10"/>
    </row>
    <row r="67" spans="1:8">
      <c r="A67" s="4" t="s">
        <v>159</v>
      </c>
      <c r="D67" s="10">
        <f>D28</f>
        <v>2.79</v>
      </c>
      <c r="E67" s="4" t="s">
        <v>17</v>
      </c>
      <c r="F67" s="10"/>
      <c r="G67" s="10"/>
      <c r="H67" s="10"/>
    </row>
    <row r="68" spans="1:8">
      <c r="B68" s="4" t="s">
        <v>232</v>
      </c>
      <c r="D68" s="17"/>
      <c r="E68" s="28"/>
      <c r="F68" s="10"/>
      <c r="G68" s="10"/>
      <c r="H68" s="10"/>
    </row>
    <row r="69" spans="1:8">
      <c r="B69" s="4"/>
      <c r="D69" s="17"/>
      <c r="E69" s="28"/>
      <c r="F69" s="35"/>
      <c r="G69" s="35"/>
      <c r="H69" s="35"/>
    </row>
    <row r="70" spans="1:8">
      <c r="C70" s="3" t="s">
        <v>12</v>
      </c>
      <c r="D70" s="6"/>
      <c r="F70" s="7"/>
      <c r="G70" s="7"/>
    </row>
    <row r="71" spans="1:8">
      <c r="A71" s="39" t="s">
        <v>196</v>
      </c>
      <c r="B71" s="40"/>
      <c r="C71" s="40"/>
      <c r="D71" s="41"/>
      <c r="E71" s="42" t="s">
        <v>12</v>
      </c>
      <c r="F71" s="43"/>
      <c r="G71" s="43"/>
      <c r="H71" s="43"/>
    </row>
    <row r="72" spans="1:8">
      <c r="F72" s="7"/>
      <c r="G72" s="7"/>
    </row>
    <row r="73" spans="1:8">
      <c r="A73" s="2" t="s">
        <v>198</v>
      </c>
      <c r="F73" s="7"/>
      <c r="G73" s="7"/>
    </row>
    <row r="74" spans="1:8">
      <c r="F74" s="7"/>
      <c r="G74" s="7"/>
    </row>
    <row r="75" spans="1:8">
      <c r="A75" s="2" t="s">
        <v>197</v>
      </c>
      <c r="E75" s="28"/>
      <c r="F75" s="7"/>
      <c r="G75" s="7"/>
    </row>
    <row r="76" spans="1:8">
      <c r="A76" s="4" t="s">
        <v>160</v>
      </c>
      <c r="D76" s="10">
        <f>(5.5*2.6)-D44-(2.1*0.8)</f>
        <v>11.180000000000001</v>
      </c>
      <c r="E76" s="4" t="s">
        <v>17</v>
      </c>
      <c r="F76" s="10"/>
      <c r="G76" s="7"/>
    </row>
    <row r="77" spans="1:8">
      <c r="B77" s="4" t="s">
        <v>456</v>
      </c>
      <c r="D77" s="17"/>
      <c r="E77" s="3" t="s">
        <v>12</v>
      </c>
      <c r="F77" s="10"/>
      <c r="G77" s="10"/>
      <c r="H77" s="10"/>
    </row>
    <row r="78" spans="1:8">
      <c r="A78" s="4" t="s">
        <v>362</v>
      </c>
      <c r="B78" s="4"/>
      <c r="D78" s="10">
        <f>(4.9*2.6)-D44-(2.1*0.8)</f>
        <v>9.6200000000000028</v>
      </c>
      <c r="E78" s="4" t="s">
        <v>17</v>
      </c>
      <c r="F78" s="10"/>
      <c r="G78" s="10"/>
      <c r="H78" s="10"/>
    </row>
    <row r="79" spans="1:8">
      <c r="B79" s="4" t="s">
        <v>456</v>
      </c>
      <c r="E79" s="3" t="s">
        <v>12</v>
      </c>
      <c r="F79" s="10"/>
      <c r="G79" s="10"/>
      <c r="H79" s="10"/>
    </row>
    <row r="80" spans="1:8">
      <c r="F80" s="35"/>
      <c r="G80" s="35"/>
      <c r="H80" s="35"/>
    </row>
    <row r="81" spans="1:8" s="28" customFormat="1">
      <c r="A81" s="2" t="s">
        <v>162</v>
      </c>
      <c r="B81"/>
      <c r="C81"/>
      <c r="D81" s="17"/>
      <c r="E81"/>
      <c r="F81" s="10"/>
      <c r="G81" s="31"/>
      <c r="H81"/>
    </row>
    <row r="82" spans="1:8" s="28" customFormat="1">
      <c r="A82" s="4" t="s">
        <v>236</v>
      </c>
      <c r="B82"/>
      <c r="C82"/>
      <c r="D82" s="10">
        <f>SUM(D76,D78)</f>
        <v>20.800000000000004</v>
      </c>
      <c r="E82" s="4" t="s">
        <v>17</v>
      </c>
      <c r="F82" s="10"/>
      <c r="G82" s="10"/>
      <c r="H82" s="10"/>
    </row>
    <row r="83" spans="1:8" s="28" customFormat="1">
      <c r="A83"/>
      <c r="B83" s="4" t="s">
        <v>459</v>
      </c>
      <c r="C83"/>
      <c r="D83" s="7"/>
      <c r="E83" s="3" t="s">
        <v>12</v>
      </c>
      <c r="F83" s="10"/>
      <c r="G83" s="10"/>
      <c r="H83" s="10"/>
    </row>
    <row r="84" spans="1:8">
      <c r="A84" s="4" t="s">
        <v>235</v>
      </c>
      <c r="B84" s="4"/>
      <c r="D84" s="10">
        <f>D78</f>
        <v>9.6200000000000028</v>
      </c>
      <c r="E84" s="4" t="s">
        <v>17</v>
      </c>
      <c r="F84" s="10"/>
      <c r="G84" s="10"/>
      <c r="H84" s="10"/>
    </row>
    <row r="85" spans="1:8">
      <c r="B85" s="4" t="s">
        <v>460</v>
      </c>
      <c r="D85" s="17"/>
      <c r="E85" s="3" t="s">
        <v>12</v>
      </c>
      <c r="F85" s="10"/>
      <c r="G85" s="10"/>
      <c r="H85" s="10"/>
    </row>
    <row r="86" spans="1:8">
      <c r="A86" s="4" t="s">
        <v>237</v>
      </c>
      <c r="B86" s="4"/>
      <c r="D86" s="10">
        <f>D76</f>
        <v>11.180000000000001</v>
      </c>
      <c r="E86" s="4" t="s">
        <v>17</v>
      </c>
      <c r="F86" s="10"/>
      <c r="G86" s="10"/>
      <c r="H86" s="10"/>
    </row>
    <row r="87" spans="1:8">
      <c r="B87" s="4" t="s">
        <v>461</v>
      </c>
      <c r="D87" s="17"/>
      <c r="E87" s="3" t="s">
        <v>12</v>
      </c>
      <c r="F87" s="10"/>
      <c r="G87" s="10"/>
      <c r="H87" s="10"/>
    </row>
    <row r="88" spans="1:8">
      <c r="A88" s="4" t="s">
        <v>265</v>
      </c>
      <c r="B88" s="4"/>
      <c r="D88" s="10">
        <f>(D57*3.14*0.2)+(D10*0.2)</f>
        <v>17.949000000000002</v>
      </c>
      <c r="E88" s="4" t="s">
        <v>17</v>
      </c>
      <c r="F88" s="10"/>
      <c r="G88" s="10"/>
      <c r="H88" s="10"/>
    </row>
    <row r="89" spans="1:8">
      <c r="B89" s="4" t="s">
        <v>462</v>
      </c>
      <c r="D89" s="17"/>
      <c r="E89" s="3" t="s">
        <v>12</v>
      </c>
      <c r="F89" s="10"/>
      <c r="G89" s="10"/>
      <c r="H89" s="10"/>
    </row>
    <row r="90" spans="1:8">
      <c r="A90" s="4" t="s">
        <v>266</v>
      </c>
      <c r="B90" s="4"/>
      <c r="D90" s="10">
        <f>(D44)*2*0.2</f>
        <v>0.57599999999999996</v>
      </c>
      <c r="E90" s="4" t="s">
        <v>17</v>
      </c>
      <c r="F90" s="10"/>
      <c r="G90" s="10"/>
      <c r="H90" s="10"/>
    </row>
    <row r="91" spans="1:8">
      <c r="B91" s="4" t="s">
        <v>238</v>
      </c>
      <c r="D91" s="17"/>
      <c r="F91" s="10"/>
      <c r="G91" s="10"/>
      <c r="H91" s="10"/>
    </row>
    <row r="92" spans="1:8">
      <c r="F92" s="35"/>
      <c r="G92" s="35"/>
      <c r="H92" s="35"/>
    </row>
    <row r="93" spans="1:8">
      <c r="F93" s="37"/>
      <c r="G93" s="34"/>
      <c r="H93" s="22"/>
    </row>
    <row r="94" spans="1:8">
      <c r="A94" s="39" t="s">
        <v>199</v>
      </c>
      <c r="B94" s="40"/>
      <c r="C94" s="40"/>
      <c r="D94" s="41"/>
      <c r="E94" s="42" t="s">
        <v>12</v>
      </c>
      <c r="F94" s="43"/>
      <c r="G94" s="43"/>
      <c r="H94" s="43"/>
    </row>
    <row r="95" spans="1:8">
      <c r="F95" s="37"/>
      <c r="G95" s="34"/>
      <c r="H95" s="22"/>
    </row>
    <row r="96" spans="1:8">
      <c r="A96" s="2" t="s">
        <v>163</v>
      </c>
      <c r="B96" s="28"/>
      <c r="C96" s="28"/>
      <c r="D96" s="17"/>
      <c r="E96" s="28"/>
      <c r="F96" s="37"/>
      <c r="G96" s="37"/>
      <c r="H96" s="37"/>
    </row>
    <row r="97" spans="1:8">
      <c r="A97" s="28"/>
      <c r="B97" s="28"/>
      <c r="C97" s="28"/>
      <c r="D97" s="17"/>
      <c r="E97" s="3" t="s">
        <v>12</v>
      </c>
      <c r="F97" s="37"/>
      <c r="G97" s="34"/>
      <c r="H97" s="22"/>
    </row>
    <row r="98" spans="1:8">
      <c r="A98" s="4" t="s">
        <v>240</v>
      </c>
      <c r="B98" s="28"/>
      <c r="C98" s="28"/>
      <c r="D98" s="10">
        <f>D10*0.05</f>
        <v>2.25</v>
      </c>
      <c r="E98" s="4" t="s">
        <v>18</v>
      </c>
      <c r="F98" s="10"/>
      <c r="G98" s="17"/>
      <c r="H98" s="28"/>
    </row>
    <row r="99" spans="1:8">
      <c r="A99" s="28"/>
      <c r="B99" s="4" t="s">
        <v>89</v>
      </c>
      <c r="C99" s="28"/>
      <c r="D99" s="17"/>
      <c r="E99" s="3" t="s">
        <v>12</v>
      </c>
      <c r="F99" s="10"/>
      <c r="G99" s="10"/>
      <c r="H99" s="10"/>
    </row>
    <row r="100" spans="1:8">
      <c r="A100" s="4" t="s">
        <v>244</v>
      </c>
      <c r="D100" s="10">
        <v>0.1323</v>
      </c>
      <c r="E100" s="4" t="s">
        <v>18</v>
      </c>
      <c r="F100" s="10"/>
      <c r="G100" s="10"/>
      <c r="H100" s="10"/>
    </row>
    <row r="101" spans="1:8">
      <c r="B101" s="4" t="s">
        <v>463</v>
      </c>
      <c r="D101" s="17"/>
      <c r="E101" s="3" t="s">
        <v>12</v>
      </c>
      <c r="F101" s="10"/>
      <c r="G101" s="10"/>
      <c r="H101" s="10"/>
    </row>
    <row r="102" spans="1:8">
      <c r="A102" s="4" t="s">
        <v>164</v>
      </c>
      <c r="B102" s="4"/>
      <c r="D102" s="10">
        <v>1.89</v>
      </c>
      <c r="E102" s="4" t="s">
        <v>17</v>
      </c>
      <c r="F102" s="10"/>
      <c r="G102" s="7"/>
    </row>
    <row r="103" spans="1:8">
      <c r="B103" s="4" t="s">
        <v>245</v>
      </c>
      <c r="D103" s="17"/>
      <c r="E103" s="3" t="s">
        <v>12</v>
      </c>
      <c r="F103" s="10"/>
      <c r="G103" s="10"/>
      <c r="H103" s="10"/>
    </row>
    <row r="104" spans="1:8">
      <c r="A104" s="4" t="s">
        <v>253</v>
      </c>
      <c r="B104" s="28"/>
      <c r="C104" s="28"/>
      <c r="D104" s="10">
        <v>18.75</v>
      </c>
      <c r="E104" s="4" t="s">
        <v>17</v>
      </c>
      <c r="F104" s="10"/>
      <c r="G104" s="31"/>
    </row>
    <row r="105" spans="1:8">
      <c r="A105" s="28"/>
      <c r="B105" s="4"/>
      <c r="C105" s="28"/>
      <c r="D105" s="17"/>
      <c r="E105" s="3" t="s">
        <v>12</v>
      </c>
      <c r="F105" s="10"/>
      <c r="G105" s="10"/>
      <c r="H105" s="10"/>
    </row>
    <row r="106" spans="1:8">
      <c r="A106" s="4" t="s">
        <v>254</v>
      </c>
      <c r="B106" s="28"/>
      <c r="C106" s="28"/>
      <c r="D106" s="10">
        <f>28.64*0.05</f>
        <v>1.4320000000000002</v>
      </c>
      <c r="E106" s="4" t="s">
        <v>18</v>
      </c>
      <c r="F106" s="10"/>
      <c r="G106" s="31"/>
      <c r="H106" s="33"/>
    </row>
    <row r="107" spans="1:8">
      <c r="A107" s="28"/>
      <c r="B107" s="4" t="s">
        <v>89</v>
      </c>
      <c r="C107" s="28"/>
      <c r="D107" s="17"/>
      <c r="E107" s="3" t="s">
        <v>12</v>
      </c>
      <c r="F107" s="10"/>
      <c r="G107" s="10"/>
      <c r="H107" s="10"/>
    </row>
    <row r="108" spans="1:8">
      <c r="F108" s="14"/>
      <c r="G108" s="14"/>
      <c r="H108" s="14"/>
    </row>
    <row r="109" spans="1:8">
      <c r="A109" s="39" t="s">
        <v>119</v>
      </c>
      <c r="B109" s="40"/>
      <c r="C109" s="40"/>
      <c r="D109" s="41"/>
      <c r="E109" s="42" t="s">
        <v>12</v>
      </c>
      <c r="F109" s="43"/>
      <c r="G109" s="43"/>
      <c r="H109" s="43"/>
    </row>
    <row r="110" spans="1:8">
      <c r="F110" s="7"/>
      <c r="G110" s="7"/>
    </row>
    <row r="111" spans="1:8">
      <c r="A111" s="2" t="s">
        <v>166</v>
      </c>
      <c r="B111" s="28"/>
      <c r="C111" s="28"/>
      <c r="D111" s="17"/>
      <c r="E111" s="28"/>
      <c r="F111" s="7"/>
      <c r="G111" s="7"/>
    </row>
    <row r="112" spans="1:8">
      <c r="B112" s="4" t="s">
        <v>438</v>
      </c>
      <c r="F112" s="7"/>
      <c r="G112" s="7"/>
    </row>
    <row r="113" spans="1:10">
      <c r="A113" s="2" t="s">
        <v>170</v>
      </c>
      <c r="F113" s="17"/>
      <c r="G113" s="7"/>
    </row>
    <row r="114" spans="1:10">
      <c r="A114" s="4" t="s">
        <v>346</v>
      </c>
      <c r="B114" s="28"/>
      <c r="C114" s="28"/>
      <c r="D114" s="10"/>
      <c r="E114" s="4"/>
      <c r="F114" s="57"/>
      <c r="G114" s="7"/>
      <c r="H114" s="65"/>
      <c r="I114" s="28"/>
      <c r="J114" s="28"/>
    </row>
    <row r="115" spans="1:10">
      <c r="A115" s="4"/>
      <c r="B115" s="85" t="s">
        <v>512</v>
      </c>
      <c r="D115" s="117">
        <v>1</v>
      </c>
      <c r="E115" s="183" t="s">
        <v>11</v>
      </c>
      <c r="F115" s="10"/>
      <c r="G115" s="191"/>
      <c r="H115" s="192"/>
      <c r="I115" s="28"/>
      <c r="J115" s="28"/>
    </row>
    <row r="116" spans="1:10">
      <c r="A116" s="4"/>
      <c r="B116" s="85" t="s">
        <v>509</v>
      </c>
      <c r="D116" s="117">
        <v>15</v>
      </c>
      <c r="E116" s="183" t="s">
        <v>75</v>
      </c>
      <c r="F116" s="10"/>
      <c r="G116" s="191"/>
      <c r="H116" s="192"/>
      <c r="I116" s="28"/>
      <c r="J116" s="28"/>
    </row>
    <row r="117" spans="1:10">
      <c r="A117" s="4"/>
      <c r="B117" s="85" t="s">
        <v>510</v>
      </c>
      <c r="D117" s="117">
        <v>30</v>
      </c>
      <c r="E117" s="183" t="s">
        <v>75</v>
      </c>
      <c r="F117" s="10"/>
      <c r="G117" s="191"/>
      <c r="H117" s="193"/>
      <c r="I117" s="28"/>
      <c r="J117" s="28"/>
    </row>
    <row r="118" spans="1:10">
      <c r="A118" s="4"/>
      <c r="B118" s="121" t="s">
        <v>469</v>
      </c>
      <c r="D118" s="117">
        <v>2</v>
      </c>
      <c r="E118" s="183" t="s">
        <v>11</v>
      </c>
      <c r="F118" s="10"/>
      <c r="G118" s="191"/>
      <c r="H118" s="193"/>
      <c r="I118" s="28"/>
      <c r="J118" s="28"/>
    </row>
    <row r="119" spans="1:10">
      <c r="A119" s="4"/>
      <c r="B119" s="122" t="s">
        <v>468</v>
      </c>
      <c r="C119" s="188"/>
      <c r="D119" s="117">
        <v>2</v>
      </c>
      <c r="E119" s="183" t="s">
        <v>11</v>
      </c>
      <c r="F119" s="10"/>
      <c r="G119" s="191"/>
      <c r="H119" s="193"/>
      <c r="I119" s="28"/>
      <c r="J119" s="28"/>
    </row>
    <row r="120" spans="1:10" ht="22.5" customHeight="1">
      <c r="A120" s="4"/>
      <c r="B120" s="213" t="s">
        <v>511</v>
      </c>
      <c r="C120" s="213"/>
      <c r="D120" s="184">
        <v>2</v>
      </c>
      <c r="E120" s="183" t="s">
        <v>11</v>
      </c>
      <c r="F120" s="185"/>
      <c r="G120" s="191"/>
      <c r="H120" s="192"/>
      <c r="I120" s="28"/>
      <c r="J120" s="28"/>
    </row>
    <row r="121" spans="1:10" ht="22.5" customHeight="1">
      <c r="A121" s="4"/>
      <c r="B121" s="213" t="s">
        <v>521</v>
      </c>
      <c r="C121" s="213"/>
      <c r="D121" s="184">
        <v>1</v>
      </c>
      <c r="E121" s="183" t="s">
        <v>11</v>
      </c>
      <c r="F121" s="185"/>
      <c r="G121" s="191"/>
      <c r="H121" s="193"/>
      <c r="I121" s="28"/>
      <c r="J121" s="28"/>
    </row>
    <row r="122" spans="1:10" ht="21.75" customHeight="1">
      <c r="A122" s="4"/>
      <c r="B122" s="213" t="s">
        <v>525</v>
      </c>
      <c r="C122" s="213"/>
      <c r="D122" s="117">
        <v>8</v>
      </c>
      <c r="E122" s="183" t="s">
        <v>75</v>
      </c>
      <c r="F122" s="10"/>
      <c r="G122" s="191"/>
      <c r="H122" s="193"/>
      <c r="I122" s="28"/>
      <c r="J122" s="28"/>
    </row>
    <row r="123" spans="1:10" ht="12" customHeight="1">
      <c r="A123" s="4"/>
      <c r="B123" s="213" t="s">
        <v>524</v>
      </c>
      <c r="C123" s="213"/>
      <c r="D123" s="117">
        <v>1</v>
      </c>
      <c r="E123" s="183" t="s">
        <v>11</v>
      </c>
      <c r="F123" s="10"/>
      <c r="G123" s="191"/>
      <c r="H123" s="193"/>
      <c r="I123" s="28"/>
      <c r="J123" s="28"/>
    </row>
    <row r="124" spans="1:10" ht="11.25" customHeight="1">
      <c r="A124" s="4"/>
      <c r="B124" s="213" t="s">
        <v>526</v>
      </c>
      <c r="C124" s="213"/>
      <c r="D124" s="184">
        <v>8</v>
      </c>
      <c r="E124" s="183" t="s">
        <v>75</v>
      </c>
      <c r="F124" s="185"/>
      <c r="G124" s="191"/>
      <c r="H124" s="193"/>
      <c r="I124" s="28"/>
      <c r="J124" s="28"/>
    </row>
    <row r="125" spans="1:10" ht="11.25" customHeight="1">
      <c r="A125" s="4"/>
      <c r="B125" s="213" t="s">
        <v>527</v>
      </c>
      <c r="C125" s="213"/>
      <c r="D125" s="184">
        <v>1</v>
      </c>
      <c r="E125" s="183" t="s">
        <v>11</v>
      </c>
      <c r="F125" s="185"/>
      <c r="G125" s="191"/>
      <c r="H125" s="193"/>
      <c r="I125" s="28"/>
      <c r="J125" s="28"/>
    </row>
    <row r="126" spans="1:10" s="28" customFormat="1">
      <c r="D126" s="17"/>
    </row>
    <row r="127" spans="1:10">
      <c r="A127" s="39" t="s">
        <v>194</v>
      </c>
      <c r="B127" s="40"/>
      <c r="C127" s="40"/>
      <c r="D127" s="41"/>
      <c r="E127" s="42" t="s">
        <v>12</v>
      </c>
      <c r="F127" s="43"/>
      <c r="G127" s="43"/>
      <c r="H127" s="43"/>
    </row>
    <row r="128" spans="1:10">
      <c r="A128" s="11"/>
      <c r="B128" s="22"/>
      <c r="C128" s="22"/>
      <c r="D128" s="34"/>
      <c r="E128" s="13"/>
      <c r="F128" s="14"/>
      <c r="G128" s="14"/>
      <c r="H128" s="28"/>
    </row>
    <row r="129" spans="1:8">
      <c r="A129" s="2" t="s">
        <v>52</v>
      </c>
      <c r="B129" s="28"/>
      <c r="C129" s="28"/>
      <c r="D129" s="17"/>
      <c r="E129" s="28"/>
      <c r="F129" s="17"/>
      <c r="G129" s="17"/>
      <c r="H129" s="28"/>
    </row>
    <row r="130" spans="1:8">
      <c r="A130" s="2"/>
      <c r="B130" s="28"/>
      <c r="C130" s="28"/>
      <c r="D130" s="17"/>
      <c r="E130" s="28"/>
      <c r="F130" s="17"/>
      <c r="G130" s="17"/>
      <c r="H130" s="28"/>
    </row>
    <row r="131" spans="1:8">
      <c r="A131" s="4" t="s">
        <v>53</v>
      </c>
      <c r="B131" s="4"/>
      <c r="C131" s="28"/>
      <c r="D131" s="10">
        <f>D10</f>
        <v>45</v>
      </c>
      <c r="E131" s="4" t="s">
        <v>17</v>
      </c>
      <c r="F131" s="10"/>
      <c r="G131" s="17"/>
      <c r="H131" s="28"/>
    </row>
    <row r="132" spans="1:8">
      <c r="A132" s="4"/>
      <c r="B132" s="4" t="s">
        <v>386</v>
      </c>
      <c r="C132" s="28"/>
      <c r="D132" s="17"/>
      <c r="E132" s="3" t="s">
        <v>12</v>
      </c>
      <c r="F132" s="10"/>
      <c r="G132" s="10"/>
      <c r="H132" s="10"/>
    </row>
    <row r="133" spans="1:8">
      <c r="A133" s="22"/>
      <c r="B133" s="63"/>
      <c r="C133" s="22"/>
      <c r="D133" s="34"/>
      <c r="E133" s="13"/>
      <c r="F133" s="37"/>
      <c r="G133" s="37"/>
      <c r="H133" s="37"/>
    </row>
    <row r="134" spans="1:8">
      <c r="A134" s="39" t="s">
        <v>54</v>
      </c>
      <c r="B134" s="40"/>
      <c r="C134" s="40"/>
      <c r="D134" s="41"/>
      <c r="E134" s="42" t="s">
        <v>12</v>
      </c>
      <c r="F134" s="43"/>
      <c r="G134" s="43"/>
      <c r="H134" s="43"/>
    </row>
    <row r="135" spans="1:8" ht="13.5" thickBot="1">
      <c r="A135" s="11"/>
      <c r="B135" s="22"/>
      <c r="C135" s="22"/>
      <c r="D135" s="34"/>
      <c r="E135" s="13"/>
      <c r="F135" s="14"/>
      <c r="G135" s="14"/>
      <c r="H135" s="28"/>
    </row>
    <row r="136" spans="1:8" ht="13.5" thickBot="1">
      <c r="A136" s="51" t="s">
        <v>55</v>
      </c>
      <c r="B136" s="54"/>
      <c r="C136" s="54"/>
      <c r="D136" s="55"/>
      <c r="E136" s="56" t="s">
        <v>12</v>
      </c>
      <c r="F136" s="52"/>
      <c r="G136" s="52"/>
      <c r="H136" s="52"/>
    </row>
    <row r="139" spans="1:8">
      <c r="B139" s="85"/>
    </row>
    <row r="140" spans="1:8">
      <c r="B140" s="85"/>
    </row>
    <row r="141" spans="1:8">
      <c r="B141" s="85"/>
    </row>
    <row r="142" spans="1:8">
      <c r="B142" s="124"/>
    </row>
    <row r="143" spans="1:8">
      <c r="B143" s="85"/>
    </row>
    <row r="144" spans="1:8">
      <c r="B144" s="85"/>
    </row>
  </sheetData>
  <mergeCells count="11">
    <mergeCell ref="B125:C125"/>
    <mergeCell ref="B120:C120"/>
    <mergeCell ref="B121:C121"/>
    <mergeCell ref="B122:C122"/>
    <mergeCell ref="B123:C123"/>
    <mergeCell ref="B124:C124"/>
    <mergeCell ref="F1:H1"/>
    <mergeCell ref="F2:H2"/>
    <mergeCell ref="F3:H3"/>
    <mergeCell ref="G5:H5"/>
    <mergeCell ref="F5:F6"/>
  </mergeCells>
  <pageMargins left="0.55118110236220474" right="0.35433070866141736" top="0.78740157480314965" bottom="0.59055118110236227" header="0.51181102362204722" footer="0.51181102362204722"/>
  <pageSetup paperSize="9" scale="85" fitToHeight="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4"/>
  <sheetViews>
    <sheetView topLeftCell="A43" zoomScale="115" zoomScaleNormal="115" workbookViewId="0">
      <selection activeCell="F67" sqref="F67"/>
    </sheetView>
  </sheetViews>
  <sheetFormatPr defaultRowHeight="12.75"/>
  <cols>
    <col min="1" max="1" width="6.42578125" customWidth="1"/>
    <col min="3" max="3" width="27.140625" customWidth="1"/>
    <col min="4" max="4" width="8.7109375" style="7" customWidth="1"/>
    <col min="5" max="5" width="10.7109375" customWidth="1"/>
    <col min="6" max="6" width="13.5703125" customWidth="1"/>
    <col min="7" max="7" width="12.28515625" customWidth="1"/>
    <col min="8" max="8" width="14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376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f>6*4.5</f>
        <v>27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101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v>0.26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 s="28" customFormat="1">
      <c r="A25" s="11"/>
      <c r="B25" s="22"/>
      <c r="C25" s="22"/>
      <c r="D25" s="71"/>
      <c r="E25" s="13"/>
      <c r="F25" s="14"/>
      <c r="G25" s="14"/>
      <c r="H25" s="14"/>
    </row>
    <row r="26" spans="1:8" s="28" customFormat="1">
      <c r="A26" s="2" t="s">
        <v>195</v>
      </c>
      <c r="B26" s="22"/>
      <c r="C26" s="22"/>
      <c r="D26" s="71"/>
      <c r="E26" s="13"/>
      <c r="F26" s="14"/>
      <c r="G26" s="14"/>
      <c r="H26" s="14"/>
    </row>
    <row r="27" spans="1:8" s="28" customFormat="1">
      <c r="A27" s="4" t="s">
        <v>395</v>
      </c>
      <c r="B27" s="4"/>
      <c r="D27" s="10">
        <v>9.48</v>
      </c>
      <c r="E27" s="4" t="s">
        <v>75</v>
      </c>
      <c r="F27" s="10"/>
      <c r="G27" s="10"/>
      <c r="H27" s="10"/>
    </row>
    <row r="28" spans="1:8" s="28" customFormat="1">
      <c r="A28" s="4"/>
      <c r="B28" s="4" t="s">
        <v>321</v>
      </c>
      <c r="D28" s="17"/>
      <c r="F28" s="10"/>
      <c r="G28" s="10"/>
      <c r="H28" s="10"/>
    </row>
    <row r="29" spans="1:8" s="28" customFormat="1">
      <c r="A29"/>
      <c r="B29"/>
      <c r="C29" s="3" t="s">
        <v>12</v>
      </c>
      <c r="D29" s="6"/>
      <c r="E29"/>
      <c r="F29" s="7"/>
      <c r="G29" s="7"/>
      <c r="H29"/>
    </row>
    <row r="30" spans="1:8" s="28" customFormat="1">
      <c r="A30" s="39" t="s">
        <v>196</v>
      </c>
      <c r="B30" s="40"/>
      <c r="C30" s="40"/>
      <c r="D30" s="41"/>
      <c r="E30" s="42" t="s">
        <v>12</v>
      </c>
      <c r="F30" s="43"/>
      <c r="G30" s="43"/>
      <c r="H30" s="43"/>
    </row>
    <row r="31" spans="1:8" s="28" customFormat="1">
      <c r="A31" s="11"/>
      <c r="B31" s="22"/>
      <c r="C31" s="22"/>
      <c r="D31" s="71"/>
      <c r="E31" s="13"/>
      <c r="F31" s="14"/>
      <c r="G31" s="14"/>
      <c r="H31" s="14"/>
    </row>
    <row r="32" spans="1:8">
      <c r="A32" s="11"/>
      <c r="B32" s="22"/>
      <c r="C32" s="22"/>
      <c r="D32" s="34"/>
      <c r="E32" s="13"/>
      <c r="F32" s="14"/>
      <c r="G32" s="14"/>
    </row>
    <row r="33" spans="1:8">
      <c r="A33" s="2" t="s">
        <v>198</v>
      </c>
      <c r="F33" s="7"/>
      <c r="G33" s="7"/>
    </row>
    <row r="34" spans="1:8">
      <c r="F34" s="7"/>
      <c r="G34" s="7"/>
    </row>
    <row r="35" spans="1:8">
      <c r="A35" s="4" t="s">
        <v>350</v>
      </c>
      <c r="B35" s="4"/>
      <c r="D35" s="10">
        <f>(9.48*0.95*0.5)</f>
        <v>4.5030000000000001</v>
      </c>
      <c r="E35" s="4" t="s">
        <v>17</v>
      </c>
      <c r="F35" s="10"/>
      <c r="G35" s="10"/>
      <c r="H35" s="10"/>
    </row>
    <row r="36" spans="1:8">
      <c r="B36" s="4" t="s">
        <v>462</v>
      </c>
      <c r="D36" s="17"/>
      <c r="E36" s="3" t="s">
        <v>12</v>
      </c>
      <c r="F36" s="10"/>
      <c r="G36" s="10"/>
      <c r="H36" s="10"/>
    </row>
    <row r="37" spans="1:8">
      <c r="F37" s="37"/>
      <c r="G37" s="34"/>
      <c r="H37" s="22"/>
    </row>
    <row r="38" spans="1:8">
      <c r="A38" s="39" t="s">
        <v>199</v>
      </c>
      <c r="B38" s="40"/>
      <c r="C38" s="40"/>
      <c r="D38" s="41"/>
      <c r="E38" s="42" t="s">
        <v>12</v>
      </c>
      <c r="F38" s="43"/>
      <c r="G38" s="43"/>
      <c r="H38" s="43"/>
    </row>
    <row r="39" spans="1:8">
      <c r="F39" s="37"/>
      <c r="G39" s="34"/>
      <c r="H39" s="22"/>
    </row>
    <row r="40" spans="1:8">
      <c r="A40" s="2" t="s">
        <v>163</v>
      </c>
      <c r="B40" s="28"/>
      <c r="C40" s="28"/>
      <c r="D40" s="17"/>
      <c r="E40" s="28"/>
      <c r="F40" s="37"/>
      <c r="G40" s="37"/>
      <c r="H40" s="37"/>
    </row>
    <row r="41" spans="1:8">
      <c r="A41" s="28"/>
      <c r="B41" s="28"/>
      <c r="C41" s="28"/>
      <c r="D41" s="17"/>
      <c r="E41" s="3" t="s">
        <v>12</v>
      </c>
      <c r="F41" s="37"/>
      <c r="G41" s="34"/>
      <c r="H41" s="22"/>
    </row>
    <row r="42" spans="1:8">
      <c r="A42" s="4" t="s">
        <v>240</v>
      </c>
      <c r="B42" s="28"/>
      <c r="C42" s="28"/>
      <c r="D42" s="10">
        <f>D10*0.05</f>
        <v>1.35</v>
      </c>
      <c r="E42" s="4" t="s">
        <v>18</v>
      </c>
      <c r="F42" s="10"/>
      <c r="G42" s="17"/>
      <c r="H42" s="28"/>
    </row>
    <row r="43" spans="1:8">
      <c r="A43" s="28"/>
      <c r="B43" s="4" t="s">
        <v>89</v>
      </c>
      <c r="C43" s="28"/>
      <c r="D43" s="17"/>
      <c r="E43" s="3" t="s">
        <v>12</v>
      </c>
      <c r="F43" s="10"/>
      <c r="G43" s="10"/>
      <c r="H43" s="10"/>
    </row>
    <row r="44" spans="1:8" s="28" customFormat="1">
      <c r="A44" s="4" t="s">
        <v>396</v>
      </c>
      <c r="B44" s="4"/>
      <c r="C44" s="4"/>
      <c r="D44" s="10">
        <v>12.96</v>
      </c>
      <c r="E44" s="4" t="s">
        <v>17</v>
      </c>
      <c r="F44" s="10"/>
      <c r="G44" s="17"/>
      <c r="H44" s="10"/>
    </row>
    <row r="45" spans="1:8" s="28" customFormat="1">
      <c r="B45" s="4" t="s">
        <v>120</v>
      </c>
      <c r="D45" s="17"/>
      <c r="E45" s="3"/>
      <c r="F45" s="10"/>
      <c r="G45" s="10"/>
      <c r="H45" s="10"/>
    </row>
    <row r="46" spans="1:8">
      <c r="A46" s="4" t="s">
        <v>397</v>
      </c>
      <c r="B46" s="28"/>
      <c r="C46" s="28"/>
      <c r="D46" s="10">
        <f>15.12*0.05</f>
        <v>0.75600000000000001</v>
      </c>
      <c r="E46" s="4" t="s">
        <v>18</v>
      </c>
      <c r="F46" s="10"/>
      <c r="G46" s="31"/>
      <c r="H46" s="33"/>
    </row>
    <row r="47" spans="1:8">
      <c r="A47" s="28"/>
      <c r="B47" s="4" t="s">
        <v>89</v>
      </c>
      <c r="C47" s="28"/>
      <c r="D47" s="17"/>
      <c r="E47" s="3" t="s">
        <v>12</v>
      </c>
      <c r="F47" s="10"/>
      <c r="G47" s="10"/>
      <c r="H47" s="10"/>
    </row>
    <row r="48" spans="1:8">
      <c r="F48" s="14"/>
      <c r="G48" s="14"/>
      <c r="H48" s="14"/>
    </row>
    <row r="49" spans="1:8">
      <c r="A49" s="39" t="s">
        <v>119</v>
      </c>
      <c r="B49" s="40"/>
      <c r="C49" s="40"/>
      <c r="D49" s="41"/>
      <c r="E49" s="42" t="s">
        <v>12</v>
      </c>
      <c r="F49" s="43"/>
      <c r="G49" s="43"/>
      <c r="H49" s="43"/>
    </row>
    <row r="50" spans="1:8">
      <c r="F50" s="7"/>
      <c r="G50" s="7"/>
    </row>
    <row r="51" spans="1:8">
      <c r="A51" s="2" t="s">
        <v>52</v>
      </c>
      <c r="B51" s="28"/>
      <c r="C51" s="28"/>
      <c r="D51" s="17"/>
      <c r="E51" s="28"/>
      <c r="F51" s="17"/>
      <c r="G51" s="17"/>
      <c r="H51" s="28"/>
    </row>
    <row r="52" spans="1:8">
      <c r="A52" s="2"/>
      <c r="B52" s="28"/>
      <c r="C52" s="28"/>
      <c r="D52" s="17"/>
      <c r="E52" s="28"/>
      <c r="F52" s="17"/>
      <c r="G52" s="17"/>
      <c r="H52" s="28"/>
    </row>
    <row r="53" spans="1:8">
      <c r="A53" s="4" t="s">
        <v>53</v>
      </c>
      <c r="B53" s="4"/>
      <c r="C53" s="28"/>
      <c r="D53" s="10">
        <f>D10</f>
        <v>27</v>
      </c>
      <c r="E53" s="4" t="s">
        <v>17</v>
      </c>
      <c r="F53" s="10"/>
      <c r="G53" s="17"/>
      <c r="H53" s="28"/>
    </row>
    <row r="54" spans="1:8">
      <c r="A54" s="4"/>
      <c r="B54" s="4" t="s">
        <v>386</v>
      </c>
      <c r="C54" s="28"/>
      <c r="D54" s="17"/>
      <c r="E54" s="3" t="s">
        <v>12</v>
      </c>
      <c r="F54" s="10"/>
      <c r="G54" s="10"/>
      <c r="H54" s="10"/>
    </row>
    <row r="55" spans="1:8">
      <c r="A55" s="22"/>
      <c r="B55" s="63"/>
      <c r="C55" s="22"/>
      <c r="D55" s="34"/>
      <c r="E55" s="13"/>
      <c r="F55" s="37"/>
      <c r="G55" s="37"/>
      <c r="H55" s="37"/>
    </row>
    <row r="56" spans="1:8">
      <c r="A56" s="39" t="s">
        <v>54</v>
      </c>
      <c r="B56" s="40"/>
      <c r="C56" s="40"/>
      <c r="D56" s="41"/>
      <c r="E56" s="42" t="s">
        <v>12</v>
      </c>
      <c r="F56" s="43"/>
      <c r="G56" s="43"/>
      <c r="H56" s="43"/>
    </row>
    <row r="57" spans="1:8" ht="13.5" thickBot="1">
      <c r="A57" s="11"/>
      <c r="B57" s="22"/>
      <c r="C57" s="22"/>
      <c r="D57" s="34"/>
      <c r="E57" s="13"/>
      <c r="F57" s="14"/>
      <c r="G57" s="14"/>
      <c r="H57" s="28"/>
    </row>
    <row r="58" spans="1:8" ht="13.5" thickBot="1">
      <c r="A58" s="51" t="s">
        <v>55</v>
      </c>
      <c r="B58" s="54"/>
      <c r="C58" s="54"/>
      <c r="D58" s="55"/>
      <c r="E58" s="56" t="s">
        <v>12</v>
      </c>
      <c r="F58" s="52"/>
      <c r="G58" s="52"/>
      <c r="H58" s="52"/>
    </row>
    <row r="60" spans="1:8">
      <c r="B60" s="85"/>
    </row>
    <row r="61" spans="1:8">
      <c r="B61" s="85"/>
    </row>
    <row r="62" spans="1:8">
      <c r="B62" s="124"/>
    </row>
    <row r="63" spans="1:8">
      <c r="B63" s="85"/>
    </row>
    <row r="64" spans="1:8">
      <c r="B64" s="85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91" fitToHeight="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B57" zoomScale="115" zoomScaleNormal="115" workbookViewId="0">
      <selection activeCell="H72" sqref="F10:H72"/>
    </sheetView>
  </sheetViews>
  <sheetFormatPr defaultRowHeight="12.75"/>
  <cols>
    <col min="1" max="1" width="6.42578125" customWidth="1"/>
    <col min="3" max="3" width="26" customWidth="1"/>
    <col min="4" max="4" width="8.7109375" style="7" customWidth="1"/>
    <col min="6" max="10" width="14.2851562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375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v>0.26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150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201</v>
      </c>
      <c r="D28" s="10">
        <v>5.52</v>
      </c>
      <c r="E28" s="4" t="s">
        <v>18</v>
      </c>
      <c r="F28" s="10"/>
      <c r="G28" s="17"/>
      <c r="H28" s="30"/>
    </row>
    <row r="29" spans="1:8" s="28" customFormat="1">
      <c r="B29" s="4" t="s">
        <v>78</v>
      </c>
      <c r="D29" s="17"/>
      <c r="E29" s="3" t="s">
        <v>12</v>
      </c>
      <c r="F29" s="10"/>
      <c r="G29" s="10"/>
      <c r="H29" s="10"/>
    </row>
    <row r="30" spans="1:8" s="28" customFormat="1">
      <c r="D30" s="17"/>
    </row>
    <row r="31" spans="1:8" s="28" customFormat="1">
      <c r="A31" s="39" t="s">
        <v>154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B32" s="4"/>
      <c r="D32" s="17"/>
      <c r="E32" s="3"/>
      <c r="F32" s="10"/>
      <c r="G32" s="10"/>
      <c r="H32" s="10"/>
    </row>
    <row r="33" spans="1:8" s="28" customFormat="1">
      <c r="A33" s="2" t="s">
        <v>195</v>
      </c>
      <c r="D33" s="17"/>
      <c r="F33" s="10"/>
      <c r="G33" s="10"/>
      <c r="H33" s="10"/>
    </row>
    <row r="34" spans="1:8" s="28" customFormat="1">
      <c r="A34" s="2"/>
      <c r="D34" s="17"/>
      <c r="F34" s="10"/>
      <c r="G34" s="10"/>
      <c r="H34" s="10"/>
    </row>
    <row r="35" spans="1:8" s="28" customFormat="1">
      <c r="A35" s="2" t="s">
        <v>155</v>
      </c>
      <c r="B35"/>
      <c r="C35"/>
      <c r="D35" s="7"/>
      <c r="E35"/>
      <c r="F35" s="17"/>
      <c r="G35" s="17"/>
    </row>
    <row r="36" spans="1:8">
      <c r="A36" s="4" t="s">
        <v>229</v>
      </c>
      <c r="B36" s="28"/>
      <c r="C36" s="28"/>
      <c r="D36" s="10">
        <v>9.5</v>
      </c>
      <c r="E36" s="4" t="s">
        <v>75</v>
      </c>
      <c r="F36" s="10"/>
      <c r="G36" s="17"/>
    </row>
    <row r="37" spans="1:8" s="28" customFormat="1">
      <c r="B37" s="4" t="s">
        <v>228</v>
      </c>
      <c r="D37" s="17"/>
      <c r="E37" s="3" t="s">
        <v>12</v>
      </c>
      <c r="F37" s="10"/>
      <c r="G37" s="10"/>
      <c r="H37" s="10"/>
    </row>
    <row r="38" spans="1:8">
      <c r="A38" s="4" t="s">
        <v>156</v>
      </c>
      <c r="D38" s="10">
        <f>D10</f>
        <v>27</v>
      </c>
      <c r="E38" s="4" t="s">
        <v>17</v>
      </c>
      <c r="F38" s="10"/>
      <c r="G38" s="7"/>
    </row>
    <row r="39" spans="1:8">
      <c r="B39" s="4" t="s">
        <v>230</v>
      </c>
      <c r="D39" s="17"/>
      <c r="E39" s="3" t="s">
        <v>12</v>
      </c>
      <c r="F39" s="10"/>
      <c r="G39" s="10"/>
      <c r="H39" s="10"/>
    </row>
    <row r="40" spans="1:8">
      <c r="A40" s="4" t="s">
        <v>231</v>
      </c>
      <c r="D40" s="10">
        <f>D38</f>
        <v>27</v>
      </c>
      <c r="E40" s="4" t="s">
        <v>17</v>
      </c>
      <c r="F40" s="10"/>
      <c r="G40" s="10"/>
      <c r="H40" s="10"/>
    </row>
    <row r="41" spans="1:8">
      <c r="A41" s="4"/>
      <c r="D41" s="10"/>
      <c r="E41" s="4"/>
      <c r="F41" s="10"/>
      <c r="G41" s="10"/>
      <c r="H41" s="10"/>
    </row>
    <row r="42" spans="1:8">
      <c r="C42" s="3" t="s">
        <v>12</v>
      </c>
      <c r="D42" s="6"/>
      <c r="F42" s="7"/>
      <c r="G42" s="7"/>
    </row>
    <row r="43" spans="1:8">
      <c r="A43" s="39" t="s">
        <v>196</v>
      </c>
      <c r="B43" s="40"/>
      <c r="C43" s="40"/>
      <c r="D43" s="41"/>
      <c r="E43" s="42" t="s">
        <v>12</v>
      </c>
      <c r="F43" s="43"/>
      <c r="G43" s="43"/>
      <c r="H43" s="43"/>
    </row>
    <row r="44" spans="1:8">
      <c r="F44" s="7"/>
      <c r="G44" s="7"/>
    </row>
    <row r="45" spans="1:8">
      <c r="A45" s="2" t="s">
        <v>198</v>
      </c>
      <c r="F45" s="7"/>
      <c r="G45" s="7"/>
    </row>
    <row r="46" spans="1:8">
      <c r="F46" s="7"/>
      <c r="G46" s="7"/>
    </row>
    <row r="47" spans="1:8">
      <c r="A47" s="4" t="s">
        <v>350</v>
      </c>
      <c r="B47" s="4"/>
      <c r="D47" s="10">
        <f>(D36*3.14*0.2)+(D10*0.2)</f>
        <v>11.366000000000001</v>
      </c>
      <c r="E47" s="4" t="s">
        <v>17</v>
      </c>
      <c r="F47" s="10"/>
      <c r="G47" s="10"/>
      <c r="H47" s="10"/>
    </row>
    <row r="48" spans="1:8">
      <c r="B48" s="4" t="s">
        <v>462</v>
      </c>
      <c r="D48" s="17"/>
      <c r="E48" s="3" t="s">
        <v>12</v>
      </c>
      <c r="F48" s="10"/>
      <c r="G48" s="10"/>
      <c r="H48" s="10"/>
    </row>
    <row r="49" spans="1:8">
      <c r="F49" s="37"/>
      <c r="G49" s="34"/>
      <c r="H49" s="22"/>
    </row>
    <row r="50" spans="1:8">
      <c r="A50" s="39" t="s">
        <v>199</v>
      </c>
      <c r="B50" s="40"/>
      <c r="C50" s="40"/>
      <c r="D50" s="41"/>
      <c r="E50" s="42" t="s">
        <v>12</v>
      </c>
      <c r="F50" s="43"/>
      <c r="G50" s="43"/>
      <c r="H50" s="43"/>
    </row>
    <row r="51" spans="1:8">
      <c r="F51" s="37"/>
      <c r="G51" s="34"/>
      <c r="H51" s="22"/>
    </row>
    <row r="52" spans="1:8">
      <c r="A52" s="2" t="s">
        <v>163</v>
      </c>
      <c r="B52" s="28"/>
      <c r="C52" s="28"/>
      <c r="D52" s="17"/>
      <c r="E52" s="28"/>
      <c r="F52" s="37"/>
      <c r="G52" s="37"/>
      <c r="H52" s="37"/>
    </row>
    <row r="53" spans="1:8">
      <c r="A53" s="28"/>
      <c r="B53" s="28"/>
      <c r="C53" s="28"/>
      <c r="D53" s="17"/>
      <c r="E53" s="3" t="s">
        <v>12</v>
      </c>
      <c r="F53" s="37"/>
      <c r="G53" s="34"/>
      <c r="H53" s="22"/>
    </row>
    <row r="54" spans="1:8">
      <c r="A54" s="4" t="s">
        <v>240</v>
      </c>
      <c r="B54" s="28"/>
      <c r="C54" s="28"/>
      <c r="D54" s="10">
        <f>D10*0.05</f>
        <v>1.35</v>
      </c>
      <c r="E54" s="4" t="s">
        <v>18</v>
      </c>
      <c r="F54" s="10"/>
      <c r="G54" s="17"/>
      <c r="H54" s="28"/>
    </row>
    <row r="55" spans="1:8">
      <c r="A55" s="28"/>
      <c r="B55" s="4" t="s">
        <v>89</v>
      </c>
      <c r="C55" s="28"/>
      <c r="D55" s="17"/>
      <c r="E55" s="3" t="s">
        <v>12</v>
      </c>
      <c r="F55" s="10"/>
      <c r="G55" s="10"/>
      <c r="H55" s="10"/>
    </row>
    <row r="56" spans="1:8">
      <c r="A56" s="4" t="s">
        <v>353</v>
      </c>
      <c r="B56" s="28"/>
      <c r="C56" s="28"/>
      <c r="D56" s="10">
        <v>11.16</v>
      </c>
      <c r="E56" s="4" t="s">
        <v>17</v>
      </c>
      <c r="F56" s="10"/>
      <c r="G56" s="31"/>
    </row>
    <row r="57" spans="1:8">
      <c r="A57" s="28"/>
      <c r="B57" s="4"/>
      <c r="C57" s="28"/>
      <c r="D57" s="17"/>
      <c r="E57" s="3" t="s">
        <v>12</v>
      </c>
      <c r="F57" s="10"/>
      <c r="G57" s="10"/>
      <c r="H57" s="10"/>
    </row>
    <row r="58" spans="1:8" s="28" customFormat="1">
      <c r="A58" s="4" t="s">
        <v>354</v>
      </c>
      <c r="B58" s="4"/>
      <c r="C58" s="4"/>
      <c r="D58" s="10">
        <v>10.8</v>
      </c>
      <c r="E58" s="4" t="s">
        <v>17</v>
      </c>
      <c r="F58" s="10"/>
      <c r="G58" s="17"/>
      <c r="H58" s="10"/>
    </row>
    <row r="59" spans="1:8" s="28" customFormat="1">
      <c r="B59" s="4" t="s">
        <v>120</v>
      </c>
      <c r="D59" s="17"/>
      <c r="E59" s="3"/>
      <c r="F59" s="10"/>
      <c r="G59" s="10"/>
      <c r="H59" s="10"/>
    </row>
    <row r="60" spans="1:8">
      <c r="A60" s="4" t="s">
        <v>355</v>
      </c>
      <c r="B60" s="28"/>
      <c r="C60" s="28"/>
      <c r="D60" s="10">
        <f>17.96*0.05</f>
        <v>0.89800000000000013</v>
      </c>
      <c r="E60" s="4" t="s">
        <v>18</v>
      </c>
      <c r="F60" s="10"/>
      <c r="G60" s="31"/>
      <c r="H60" s="33"/>
    </row>
    <row r="61" spans="1:8">
      <c r="A61" s="28"/>
      <c r="B61" s="4" t="s">
        <v>89</v>
      </c>
      <c r="C61" s="28"/>
      <c r="D61" s="17"/>
      <c r="E61" s="3" t="s">
        <v>12</v>
      </c>
      <c r="F61" s="10"/>
      <c r="G61" s="10"/>
      <c r="H61" s="10"/>
    </row>
    <row r="62" spans="1:8">
      <c r="F62" s="14"/>
      <c r="G62" s="14"/>
      <c r="H62" s="14"/>
    </row>
    <row r="63" spans="1:8">
      <c r="A63" s="39" t="s">
        <v>119</v>
      </c>
      <c r="B63" s="40"/>
      <c r="C63" s="40"/>
      <c r="D63" s="41"/>
      <c r="E63" s="42" t="s">
        <v>12</v>
      </c>
      <c r="F63" s="43"/>
      <c r="G63" s="43"/>
      <c r="H63" s="43"/>
    </row>
    <row r="64" spans="1:8">
      <c r="F64" s="7"/>
      <c r="G64" s="7"/>
    </row>
    <row r="65" spans="1:8">
      <c r="A65" s="2" t="s">
        <v>52</v>
      </c>
      <c r="B65" s="28"/>
      <c r="C65" s="28"/>
      <c r="D65" s="17"/>
      <c r="E65" s="28"/>
      <c r="F65" s="17"/>
      <c r="G65" s="17"/>
      <c r="H65" s="28"/>
    </row>
    <row r="66" spans="1:8">
      <c r="A66" s="2"/>
      <c r="B66" s="28"/>
      <c r="C66" s="28"/>
      <c r="D66" s="17"/>
      <c r="E66" s="28"/>
      <c r="F66" s="17"/>
      <c r="G66" s="17"/>
      <c r="H66" s="28"/>
    </row>
    <row r="67" spans="1:8">
      <c r="A67" s="4" t="s">
        <v>53</v>
      </c>
      <c r="B67" s="4"/>
      <c r="C67" s="28"/>
      <c r="D67" s="10">
        <f>D10</f>
        <v>27</v>
      </c>
      <c r="E67" s="4" t="s">
        <v>17</v>
      </c>
      <c r="F67" s="10"/>
      <c r="G67" s="17"/>
      <c r="H67" s="28"/>
    </row>
    <row r="68" spans="1:8">
      <c r="A68" s="4"/>
      <c r="B68" s="4" t="s">
        <v>386</v>
      </c>
      <c r="C68" s="28"/>
      <c r="D68" s="17"/>
      <c r="E68" s="3" t="s">
        <v>12</v>
      </c>
      <c r="F68" s="10"/>
      <c r="G68" s="10"/>
      <c r="H68" s="10"/>
    </row>
    <row r="69" spans="1:8">
      <c r="A69" s="22"/>
      <c r="B69" s="63"/>
      <c r="C69" s="22"/>
      <c r="D69" s="34"/>
      <c r="E69" s="13"/>
      <c r="F69" s="37"/>
      <c r="G69" s="37"/>
      <c r="H69" s="37"/>
    </row>
    <row r="70" spans="1:8">
      <c r="A70" s="39" t="s">
        <v>54</v>
      </c>
      <c r="B70" s="40"/>
      <c r="C70" s="40"/>
      <c r="D70" s="41"/>
      <c r="E70" s="42" t="s">
        <v>12</v>
      </c>
      <c r="F70" s="43"/>
      <c r="G70" s="43"/>
      <c r="H70" s="43"/>
    </row>
    <row r="71" spans="1:8" ht="13.5" thickBot="1">
      <c r="A71" s="11"/>
      <c r="B71" s="22"/>
      <c r="C71" s="22"/>
      <c r="D71" s="34"/>
      <c r="E71" s="13"/>
      <c r="F71" s="14"/>
      <c r="G71" s="14"/>
      <c r="H71" s="28"/>
    </row>
    <row r="72" spans="1:8" ht="13.5" thickBot="1">
      <c r="A72" s="51" t="s">
        <v>55</v>
      </c>
      <c r="B72" s="54"/>
      <c r="C72" s="54"/>
      <c r="D72" s="55"/>
      <c r="E72" s="56" t="s">
        <v>12</v>
      </c>
      <c r="F72" s="52"/>
      <c r="G72" s="52"/>
      <c r="H72" s="52"/>
    </row>
    <row r="75" spans="1:8">
      <c r="B75" s="85"/>
    </row>
    <row r="76" spans="1:8">
      <c r="B76" s="85"/>
    </row>
    <row r="77" spans="1:8">
      <c r="B77" s="85"/>
    </row>
    <row r="78" spans="1:8">
      <c r="B78" s="124"/>
    </row>
    <row r="79" spans="1:8">
      <c r="B79" s="85"/>
    </row>
    <row r="80" spans="1:8">
      <c r="B80" s="85"/>
    </row>
  </sheetData>
  <mergeCells count="5">
    <mergeCell ref="F1:H1"/>
    <mergeCell ref="F2:H2"/>
    <mergeCell ref="F3:H3"/>
    <mergeCell ref="G5:H5"/>
    <mergeCell ref="F5:F6"/>
  </mergeCells>
  <pageMargins left="0.94488188976377963" right="0.35433070866141736" top="0.78740157480314965" bottom="0.59055118110236227" header="0.51181102362204722" footer="0.51181102362204722"/>
  <pageSetup paperSize="9" scale="8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57" zoomScale="115" zoomScaleNormal="115" workbookViewId="0">
      <selection activeCell="H72" sqref="F10:H72"/>
    </sheetView>
  </sheetViews>
  <sheetFormatPr defaultRowHeight="12.75"/>
  <cols>
    <col min="1" max="1" width="6.42578125" customWidth="1"/>
    <col min="3" max="3" width="25.140625" customWidth="1"/>
    <col min="4" max="4" width="8.7109375" style="7" customWidth="1"/>
    <col min="6" max="10" width="13.14062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373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v>0.26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150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201</v>
      </c>
      <c r="D28" s="10">
        <v>5.52</v>
      </c>
      <c r="E28" s="4" t="s">
        <v>18</v>
      </c>
      <c r="F28" s="10"/>
      <c r="G28" s="17"/>
      <c r="H28" s="30"/>
    </row>
    <row r="29" spans="1:8" s="28" customFormat="1">
      <c r="B29" s="4" t="s">
        <v>78</v>
      </c>
      <c r="D29" s="17"/>
      <c r="E29" s="3" t="s">
        <v>12</v>
      </c>
      <c r="F29" s="10"/>
      <c r="G29" s="10"/>
      <c r="H29" s="10"/>
    </row>
    <row r="30" spans="1:8" s="28" customFormat="1">
      <c r="D30" s="17"/>
    </row>
    <row r="31" spans="1:8" s="28" customFormat="1">
      <c r="A31" s="39" t="s">
        <v>154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B32" s="4"/>
      <c r="D32" s="17"/>
      <c r="E32" s="3"/>
      <c r="F32" s="10"/>
      <c r="G32" s="10"/>
      <c r="H32" s="10"/>
    </row>
    <row r="33" spans="1:8" s="28" customFormat="1">
      <c r="A33" s="2" t="s">
        <v>195</v>
      </c>
      <c r="D33" s="17"/>
      <c r="F33" s="10"/>
      <c r="G33" s="10"/>
      <c r="H33" s="10"/>
    </row>
    <row r="34" spans="1:8" s="28" customFormat="1">
      <c r="A34" s="2"/>
      <c r="D34" s="17"/>
      <c r="F34" s="10"/>
      <c r="G34" s="10"/>
      <c r="H34" s="10"/>
    </row>
    <row r="35" spans="1:8" s="28" customFormat="1">
      <c r="A35" s="2" t="s">
        <v>155</v>
      </c>
      <c r="B35"/>
      <c r="C35"/>
      <c r="D35" s="7"/>
      <c r="E35"/>
      <c r="F35" s="17"/>
      <c r="G35" s="17"/>
    </row>
    <row r="36" spans="1:8">
      <c r="A36" s="4" t="s">
        <v>229</v>
      </c>
      <c r="B36" s="28"/>
      <c r="C36" s="28"/>
      <c r="D36" s="10">
        <v>9.5</v>
      </c>
      <c r="E36" s="4" t="s">
        <v>75</v>
      </c>
      <c r="F36" s="10"/>
      <c r="G36" s="17"/>
    </row>
    <row r="37" spans="1:8" s="28" customFormat="1">
      <c r="B37" s="4" t="s">
        <v>228</v>
      </c>
      <c r="D37" s="17"/>
      <c r="E37" s="3" t="s">
        <v>12</v>
      </c>
      <c r="F37" s="10"/>
      <c r="G37" s="10"/>
      <c r="H37" s="10"/>
    </row>
    <row r="38" spans="1:8">
      <c r="A38" s="4" t="s">
        <v>156</v>
      </c>
      <c r="D38" s="10">
        <f>D10</f>
        <v>27</v>
      </c>
      <c r="E38" s="4" t="s">
        <v>17</v>
      </c>
      <c r="F38" s="10"/>
      <c r="G38" s="7"/>
    </row>
    <row r="39" spans="1:8">
      <c r="B39" s="4" t="s">
        <v>230</v>
      </c>
      <c r="D39" s="17"/>
      <c r="E39" s="3" t="s">
        <v>12</v>
      </c>
      <c r="F39" s="10"/>
      <c r="G39" s="10"/>
      <c r="H39" s="10"/>
    </row>
    <row r="40" spans="1:8">
      <c r="A40" s="4" t="s">
        <v>231</v>
      </c>
      <c r="D40" s="10">
        <f>D38</f>
        <v>27</v>
      </c>
      <c r="E40" s="4" t="s">
        <v>17</v>
      </c>
      <c r="F40" s="10"/>
      <c r="G40" s="10"/>
      <c r="H40" s="10"/>
    </row>
    <row r="41" spans="1:8">
      <c r="A41" s="4"/>
      <c r="D41" s="10"/>
      <c r="E41" s="4"/>
      <c r="F41" s="10"/>
      <c r="G41" s="10"/>
      <c r="H41" s="10"/>
    </row>
    <row r="42" spans="1:8">
      <c r="C42" s="3" t="s">
        <v>12</v>
      </c>
      <c r="D42" s="6"/>
      <c r="F42" s="7"/>
      <c r="G42" s="7"/>
    </row>
    <row r="43" spans="1:8">
      <c r="A43" s="39" t="s">
        <v>196</v>
      </c>
      <c r="B43" s="40"/>
      <c r="C43" s="40"/>
      <c r="D43" s="41"/>
      <c r="E43" s="42" t="s">
        <v>12</v>
      </c>
      <c r="F43" s="43"/>
      <c r="G43" s="43"/>
      <c r="H43" s="43"/>
    </row>
    <row r="44" spans="1:8">
      <c r="F44" s="7"/>
      <c r="G44" s="7"/>
    </row>
    <row r="45" spans="1:8">
      <c r="A45" s="2" t="s">
        <v>198</v>
      </c>
      <c r="F45" s="7"/>
      <c r="G45" s="7"/>
    </row>
    <row r="46" spans="1:8">
      <c r="F46" s="7"/>
      <c r="G46" s="7"/>
    </row>
    <row r="47" spans="1:8">
      <c r="A47" s="4" t="s">
        <v>350</v>
      </c>
      <c r="B47" s="4"/>
      <c r="D47" s="10">
        <f>(D36*3.14*0.2)+(D10*0.2)</f>
        <v>11.366000000000001</v>
      </c>
      <c r="E47" s="4" t="s">
        <v>17</v>
      </c>
      <c r="F47" s="10"/>
      <c r="G47" s="10"/>
      <c r="H47" s="10"/>
    </row>
    <row r="48" spans="1:8">
      <c r="B48" s="4" t="s">
        <v>462</v>
      </c>
      <c r="D48" s="17"/>
      <c r="E48" s="3" t="s">
        <v>12</v>
      </c>
      <c r="F48" s="10"/>
      <c r="G48" s="10"/>
      <c r="H48" s="10"/>
    </row>
    <row r="49" spans="1:8">
      <c r="F49" s="37"/>
      <c r="G49" s="34"/>
      <c r="H49" s="22"/>
    </row>
    <row r="50" spans="1:8">
      <c r="A50" s="39" t="s">
        <v>199</v>
      </c>
      <c r="B50" s="40"/>
      <c r="C50" s="40"/>
      <c r="D50" s="41"/>
      <c r="E50" s="42" t="s">
        <v>12</v>
      </c>
      <c r="F50" s="43"/>
      <c r="G50" s="43"/>
      <c r="H50" s="43"/>
    </row>
    <row r="51" spans="1:8">
      <c r="F51" s="37"/>
      <c r="G51" s="34"/>
      <c r="H51" s="22"/>
    </row>
    <row r="52" spans="1:8">
      <c r="A52" s="2" t="s">
        <v>163</v>
      </c>
      <c r="B52" s="28"/>
      <c r="C52" s="28"/>
      <c r="D52" s="17"/>
      <c r="E52" s="28"/>
      <c r="F52" s="37"/>
      <c r="G52" s="37"/>
      <c r="H52" s="37"/>
    </row>
    <row r="53" spans="1:8">
      <c r="A53" s="28"/>
      <c r="B53" s="28"/>
      <c r="C53" s="28"/>
      <c r="D53" s="17"/>
      <c r="E53" s="3" t="s">
        <v>12</v>
      </c>
      <c r="F53" s="37"/>
      <c r="G53" s="34"/>
      <c r="H53" s="22"/>
    </row>
    <row r="54" spans="1:8">
      <c r="A54" s="4" t="s">
        <v>240</v>
      </c>
      <c r="B54" s="28"/>
      <c r="C54" s="28"/>
      <c r="D54" s="10">
        <f>D10*0.05</f>
        <v>1.35</v>
      </c>
      <c r="E54" s="4" t="s">
        <v>18</v>
      </c>
      <c r="F54" s="10"/>
      <c r="G54" s="17"/>
      <c r="H54" s="28"/>
    </row>
    <row r="55" spans="1:8">
      <c r="A55" s="28"/>
      <c r="B55" s="4" t="s">
        <v>89</v>
      </c>
      <c r="C55" s="28"/>
      <c r="D55" s="17"/>
      <c r="E55" s="3" t="s">
        <v>12</v>
      </c>
      <c r="F55" s="10"/>
      <c r="G55" s="10"/>
      <c r="H55" s="10"/>
    </row>
    <row r="56" spans="1:8">
      <c r="A56" s="4" t="s">
        <v>398</v>
      </c>
      <c r="B56" s="28"/>
      <c r="C56" s="28"/>
      <c r="D56" s="10">
        <v>11.16</v>
      </c>
      <c r="E56" s="4" t="s">
        <v>17</v>
      </c>
      <c r="F56" s="10"/>
      <c r="G56" s="31"/>
    </row>
    <row r="57" spans="1:8">
      <c r="A57" s="28"/>
      <c r="B57" s="4" t="s">
        <v>103</v>
      </c>
      <c r="C57" s="28"/>
      <c r="D57" s="17"/>
      <c r="E57" s="3" t="s">
        <v>12</v>
      </c>
      <c r="F57" s="10"/>
      <c r="G57" s="10"/>
      <c r="H57" s="10"/>
    </row>
    <row r="58" spans="1:8" s="28" customFormat="1">
      <c r="A58" s="4" t="s">
        <v>354</v>
      </c>
      <c r="B58" s="4"/>
      <c r="C58" s="4"/>
      <c r="D58" s="10">
        <v>21.6</v>
      </c>
      <c r="E58" s="4" t="s">
        <v>17</v>
      </c>
      <c r="F58" s="10"/>
      <c r="G58" s="17"/>
      <c r="H58" s="10"/>
    </row>
    <row r="59" spans="1:8" s="28" customFormat="1">
      <c r="B59" s="4" t="s">
        <v>120</v>
      </c>
      <c r="D59" s="17"/>
      <c r="E59" s="3"/>
      <c r="F59" s="10"/>
      <c r="G59" s="10"/>
      <c r="H59" s="10"/>
    </row>
    <row r="60" spans="1:8">
      <c r="A60" s="4" t="s">
        <v>355</v>
      </c>
      <c r="B60" s="28"/>
      <c r="C60" s="28"/>
      <c r="D60" s="10">
        <f>17.96*0.05</f>
        <v>0.89800000000000013</v>
      </c>
      <c r="E60" s="4" t="s">
        <v>18</v>
      </c>
      <c r="F60" s="10"/>
      <c r="G60" s="31"/>
      <c r="H60" s="33"/>
    </row>
    <row r="61" spans="1:8">
      <c r="A61" s="28"/>
      <c r="B61" s="4" t="s">
        <v>89</v>
      </c>
      <c r="C61" s="28"/>
      <c r="D61" s="17"/>
      <c r="E61" s="3" t="s">
        <v>12</v>
      </c>
      <c r="F61" s="10"/>
      <c r="G61" s="10"/>
      <c r="H61" s="10"/>
    </row>
    <row r="62" spans="1:8">
      <c r="F62" s="14"/>
      <c r="G62" s="14"/>
      <c r="H62" s="14"/>
    </row>
    <row r="63" spans="1:8">
      <c r="A63" s="39" t="s">
        <v>119</v>
      </c>
      <c r="B63" s="40"/>
      <c r="C63" s="40"/>
      <c r="D63" s="41"/>
      <c r="E63" s="42" t="s">
        <v>12</v>
      </c>
      <c r="F63" s="43"/>
      <c r="G63" s="43"/>
      <c r="H63" s="43"/>
    </row>
    <row r="64" spans="1:8">
      <c r="F64" s="7"/>
      <c r="G64" s="7"/>
    </row>
    <row r="65" spans="1:8">
      <c r="A65" s="2" t="s">
        <v>52</v>
      </c>
      <c r="B65" s="28"/>
      <c r="C65" s="28"/>
      <c r="D65" s="17"/>
      <c r="E65" s="28"/>
      <c r="F65" s="17"/>
      <c r="G65" s="17"/>
      <c r="H65" s="28"/>
    </row>
    <row r="66" spans="1:8">
      <c r="A66" s="2"/>
      <c r="B66" s="28"/>
      <c r="C66" s="28"/>
      <c r="D66" s="17"/>
      <c r="E66" s="28"/>
      <c r="F66" s="17"/>
      <c r="G66" s="17"/>
      <c r="H66" s="28"/>
    </row>
    <row r="67" spans="1:8">
      <c r="A67" s="4" t="s">
        <v>53</v>
      </c>
      <c r="B67" s="4"/>
      <c r="C67" s="28"/>
      <c r="D67" s="10">
        <f>D10</f>
        <v>27</v>
      </c>
      <c r="E67" s="4" t="s">
        <v>17</v>
      </c>
      <c r="F67" s="10"/>
      <c r="G67" s="17"/>
      <c r="H67" s="28"/>
    </row>
    <row r="68" spans="1:8">
      <c r="A68" s="4"/>
      <c r="B68" s="4" t="s">
        <v>386</v>
      </c>
      <c r="C68" s="28"/>
      <c r="D68" s="17"/>
      <c r="E68" s="3" t="s">
        <v>12</v>
      </c>
      <c r="F68" s="10"/>
      <c r="G68" s="10"/>
      <c r="H68" s="10"/>
    </row>
    <row r="69" spans="1:8">
      <c r="A69" s="22"/>
      <c r="B69" s="63"/>
      <c r="C69" s="22"/>
      <c r="D69" s="34"/>
      <c r="E69" s="13"/>
      <c r="F69" s="37"/>
      <c r="G69" s="37"/>
      <c r="H69" s="37"/>
    </row>
    <row r="70" spans="1:8">
      <c r="A70" s="39" t="s">
        <v>54</v>
      </c>
      <c r="B70" s="40"/>
      <c r="C70" s="40"/>
      <c r="D70" s="41"/>
      <c r="E70" s="42" t="s">
        <v>12</v>
      </c>
      <c r="F70" s="43"/>
      <c r="G70" s="43"/>
      <c r="H70" s="43"/>
    </row>
    <row r="71" spans="1:8" ht="13.5" thickBot="1">
      <c r="A71" s="11"/>
      <c r="B71" s="22"/>
      <c r="C71" s="22"/>
      <c r="D71" s="34"/>
      <c r="E71" s="13"/>
      <c r="F71" s="14"/>
      <c r="G71" s="14"/>
      <c r="H71" s="28"/>
    </row>
    <row r="72" spans="1:8" ht="13.5" thickBot="1">
      <c r="A72" s="51" t="s">
        <v>55</v>
      </c>
      <c r="B72" s="54"/>
      <c r="C72" s="54"/>
      <c r="D72" s="55"/>
      <c r="E72" s="56" t="s">
        <v>12</v>
      </c>
      <c r="F72" s="52"/>
      <c r="G72" s="52"/>
      <c r="H72" s="52"/>
    </row>
    <row r="75" spans="1:8">
      <c r="B75" s="85"/>
    </row>
    <row r="76" spans="1:8">
      <c r="B76" s="85"/>
    </row>
    <row r="77" spans="1:8">
      <c r="B77" s="85"/>
    </row>
    <row r="78" spans="1:8">
      <c r="B78" s="124"/>
    </row>
    <row r="79" spans="1:8">
      <c r="B79" s="85"/>
    </row>
    <row r="80" spans="1:8">
      <c r="B80" s="85"/>
    </row>
  </sheetData>
  <mergeCells count="5">
    <mergeCell ref="F1:H1"/>
    <mergeCell ref="F2:H2"/>
    <mergeCell ref="F3:H3"/>
    <mergeCell ref="G5:H5"/>
    <mergeCell ref="F5:F6"/>
  </mergeCells>
  <pageMargins left="0.94488188976377963" right="0.35433070866141736" top="0.78740157480314965" bottom="0.39370078740157483" header="0.51181102362204722" footer="0.51181102362204722"/>
  <pageSetup paperSize="9" scale="8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165"/>
  <sheetViews>
    <sheetView topLeftCell="A142" zoomScale="115" zoomScaleNormal="115" workbookViewId="0">
      <selection activeCell="H157" sqref="F10:H157"/>
    </sheetView>
  </sheetViews>
  <sheetFormatPr defaultRowHeight="12.75"/>
  <cols>
    <col min="1" max="1" width="6.42578125" customWidth="1"/>
    <col min="3" max="3" width="33.5703125" customWidth="1"/>
    <col min="4" max="4" width="8.7109375" style="7" customWidth="1"/>
    <col min="6" max="10" width="13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370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0.26+0.76</f>
        <v>1.02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225</v>
      </c>
      <c r="D28" s="10">
        <v>6.48</v>
      </c>
      <c r="E28" s="4" t="s">
        <v>17</v>
      </c>
      <c r="F28" s="10"/>
      <c r="G28" s="17"/>
    </row>
    <row r="29" spans="1:8">
      <c r="B29" s="4" t="s">
        <v>202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9" t="s">
        <v>149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D32" s="17"/>
      <c r="E32" s="3"/>
      <c r="F32" s="6"/>
      <c r="G32" s="6"/>
    </row>
    <row r="33" spans="1:8">
      <c r="A33" s="2" t="s">
        <v>150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390</v>
      </c>
      <c r="D35" s="17"/>
      <c r="F35" s="17"/>
      <c r="G35" s="17"/>
    </row>
    <row r="36" spans="1:8" s="28" customFormat="1">
      <c r="A36" s="4" t="s">
        <v>201</v>
      </c>
      <c r="D36" s="10">
        <v>5.52</v>
      </c>
      <c r="E36" s="4" t="s">
        <v>18</v>
      </c>
      <c r="F36" s="10"/>
      <c r="G36" s="17"/>
      <c r="H36" s="30"/>
    </row>
    <row r="37" spans="1:8" s="28" customFormat="1">
      <c r="B37" s="4" t="s">
        <v>78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219</v>
      </c>
      <c r="D38" s="10">
        <f>(8*2.3)-(2*2.1*0.8)-(2*1.05)</f>
        <v>12.94</v>
      </c>
      <c r="E38" s="4" t="s">
        <v>17</v>
      </c>
      <c r="F38" s="10"/>
      <c r="G38" s="17"/>
    </row>
    <row r="39" spans="1:8" s="28" customFormat="1">
      <c r="A39"/>
      <c r="B39" s="4" t="s">
        <v>454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151</v>
      </c>
      <c r="B40" s="29"/>
      <c r="D40" s="10">
        <v>48</v>
      </c>
      <c r="E40" s="4" t="s">
        <v>17</v>
      </c>
      <c r="F40" s="10"/>
      <c r="G40" s="17"/>
    </row>
    <row r="41" spans="1:8" s="28" customFormat="1">
      <c r="A41"/>
      <c r="B41" s="4" t="s">
        <v>455</v>
      </c>
      <c r="D41" s="7"/>
      <c r="E41" s="3" t="s">
        <v>12</v>
      </c>
      <c r="F41" s="10"/>
      <c r="G41" s="10"/>
      <c r="H41" s="10"/>
    </row>
    <row r="42" spans="1:8" s="28" customFormat="1">
      <c r="B42" s="4"/>
      <c r="D42" s="17"/>
      <c r="E42" s="3" t="s">
        <v>12</v>
      </c>
      <c r="F42" s="35"/>
      <c r="G42" s="35"/>
      <c r="H42" s="35"/>
    </row>
    <row r="43" spans="1:8" s="28" customFormat="1">
      <c r="A43" s="2" t="s">
        <v>152</v>
      </c>
      <c r="B43"/>
      <c r="C43"/>
      <c r="E43" s="3"/>
    </row>
    <row r="44" spans="1:8" s="28" customFormat="1">
      <c r="A44" s="4" t="s">
        <v>363</v>
      </c>
      <c r="D44" s="10">
        <f>2*1.05</f>
        <v>2.1</v>
      </c>
      <c r="E44" s="4" t="s">
        <v>17</v>
      </c>
      <c r="F44" s="10"/>
      <c r="G44" s="10"/>
      <c r="H44" s="10"/>
    </row>
    <row r="45" spans="1:8" s="28" customFormat="1">
      <c r="A45"/>
      <c r="B45" s="4" t="s">
        <v>216</v>
      </c>
      <c r="D45" s="17"/>
      <c r="E45" s="3" t="s">
        <v>12</v>
      </c>
      <c r="F45" s="10"/>
      <c r="G45" s="10"/>
      <c r="H45" s="10"/>
    </row>
    <row r="46" spans="1:8" s="28" customFormat="1">
      <c r="A46" s="4" t="s">
        <v>264</v>
      </c>
      <c r="D46" s="10">
        <v>2</v>
      </c>
      <c r="E46" s="4" t="s">
        <v>11</v>
      </c>
      <c r="F46" s="10"/>
      <c r="G46" s="10"/>
      <c r="H46" s="10"/>
    </row>
    <row r="47" spans="1:8" s="28" customFormat="1">
      <c r="A47"/>
      <c r="B47" s="4" t="s">
        <v>213</v>
      </c>
      <c r="D47" s="17"/>
      <c r="E47" s="3" t="s">
        <v>12</v>
      </c>
      <c r="F47" s="10"/>
      <c r="G47" s="10"/>
      <c r="H47" s="10"/>
    </row>
    <row r="48" spans="1:8" s="28" customFormat="1">
      <c r="A48" s="4" t="s">
        <v>329</v>
      </c>
      <c r="D48" s="10">
        <f>D44</f>
        <v>2.1</v>
      </c>
      <c r="E48" s="4" t="s">
        <v>17</v>
      </c>
      <c r="F48" s="10"/>
      <c r="G48" s="10"/>
      <c r="H48" s="10"/>
    </row>
    <row r="49" spans="1:8" s="28" customFormat="1">
      <c r="B49" s="4" t="s">
        <v>211</v>
      </c>
      <c r="D49" s="17"/>
      <c r="F49" s="10"/>
      <c r="G49" s="10"/>
      <c r="H49" s="10"/>
    </row>
    <row r="50" spans="1:8" s="28" customFormat="1">
      <c r="D50" s="17"/>
      <c r="F50" s="35"/>
      <c r="G50" s="35"/>
      <c r="H50" s="35"/>
    </row>
    <row r="51" spans="1:8" s="28" customFormat="1">
      <c r="D51" s="17"/>
    </row>
    <row r="52" spans="1:8" s="28" customFormat="1">
      <c r="A52" s="39" t="s">
        <v>154</v>
      </c>
      <c r="B52" s="40"/>
      <c r="C52" s="40"/>
      <c r="D52" s="41"/>
      <c r="E52" s="42" t="s">
        <v>12</v>
      </c>
      <c r="F52" s="43"/>
      <c r="G52" s="43"/>
      <c r="H52" s="43"/>
    </row>
    <row r="53" spans="1:8" s="28" customFormat="1">
      <c r="B53" s="4"/>
      <c r="D53" s="17"/>
      <c r="E53" s="3"/>
      <c r="F53" s="10"/>
      <c r="G53" s="10"/>
      <c r="H53" s="10"/>
    </row>
    <row r="54" spans="1:8" s="28" customFormat="1">
      <c r="A54" s="2" t="s">
        <v>195</v>
      </c>
      <c r="D54" s="17"/>
      <c r="F54" s="10"/>
      <c r="G54" s="10"/>
      <c r="H54" s="10"/>
    </row>
    <row r="55" spans="1:8" s="28" customFormat="1">
      <c r="A55" s="2"/>
      <c r="D55" s="17"/>
      <c r="F55" s="10"/>
      <c r="G55" s="10"/>
      <c r="H55" s="10"/>
    </row>
    <row r="56" spans="1:8" s="28" customFormat="1">
      <c r="A56" s="2" t="s">
        <v>155</v>
      </c>
      <c r="B56"/>
      <c r="C56"/>
      <c r="D56" s="7"/>
      <c r="E56"/>
      <c r="F56" s="17"/>
      <c r="G56" s="17"/>
    </row>
    <row r="57" spans="1:8">
      <c r="A57" s="4" t="s">
        <v>229</v>
      </c>
      <c r="B57" s="28"/>
      <c r="C57" s="28"/>
      <c r="D57" s="10">
        <f>(2*4.1)+(0.65*2)</f>
        <v>9.5</v>
      </c>
      <c r="E57" s="4" t="s">
        <v>75</v>
      </c>
      <c r="F57" s="10"/>
      <c r="G57" s="17"/>
    </row>
    <row r="58" spans="1:8" s="28" customFormat="1">
      <c r="B58" s="4" t="s">
        <v>228</v>
      </c>
      <c r="D58" s="17"/>
      <c r="E58" s="3" t="s">
        <v>12</v>
      </c>
      <c r="F58" s="10"/>
      <c r="G58" s="10"/>
      <c r="H58" s="10"/>
    </row>
    <row r="59" spans="1:8">
      <c r="A59" s="4" t="s">
        <v>156</v>
      </c>
      <c r="D59" s="10">
        <f>D10</f>
        <v>27</v>
      </c>
      <c r="E59" s="4" t="s">
        <v>17</v>
      </c>
      <c r="F59" s="10"/>
      <c r="G59" s="7"/>
    </row>
    <row r="60" spans="1:8">
      <c r="B60" s="4" t="s">
        <v>230</v>
      </c>
      <c r="D60" s="17"/>
      <c r="E60" s="3" t="s">
        <v>12</v>
      </c>
      <c r="F60" s="10"/>
      <c r="G60" s="10"/>
      <c r="H60" s="10"/>
    </row>
    <row r="61" spans="1:8">
      <c r="A61" s="4" t="s">
        <v>231</v>
      </c>
      <c r="D61" s="10">
        <f>D59</f>
        <v>27</v>
      </c>
      <c r="E61" s="4" t="s">
        <v>17</v>
      </c>
      <c r="F61" s="10"/>
      <c r="G61" s="10"/>
      <c r="H61" s="10"/>
    </row>
    <row r="62" spans="1:8">
      <c r="A62" s="4"/>
      <c r="D62" s="10"/>
      <c r="E62" s="4"/>
      <c r="F62" s="10"/>
      <c r="G62" s="10"/>
      <c r="H62" s="10"/>
    </row>
    <row r="63" spans="1:8">
      <c r="D63" s="17"/>
      <c r="E63" s="28"/>
      <c r="F63" s="35"/>
      <c r="G63" s="35"/>
      <c r="H63" s="35"/>
    </row>
    <row r="64" spans="1:8">
      <c r="A64" s="2" t="s">
        <v>157</v>
      </c>
      <c r="D64" s="17"/>
      <c r="E64" s="28"/>
      <c r="F64" s="17"/>
      <c r="G64" s="17"/>
      <c r="H64" s="28"/>
    </row>
    <row r="65" spans="1:8">
      <c r="A65" s="4" t="s">
        <v>158</v>
      </c>
      <c r="D65" s="10">
        <f>8*0.2</f>
        <v>1.6</v>
      </c>
      <c r="E65" s="4" t="s">
        <v>17</v>
      </c>
      <c r="F65" s="10"/>
      <c r="G65" s="7"/>
    </row>
    <row r="66" spans="1:8">
      <c r="B66" s="4" t="s">
        <v>233</v>
      </c>
      <c r="D66" s="17"/>
      <c r="E66" s="3" t="s">
        <v>12</v>
      </c>
      <c r="F66" s="10"/>
      <c r="G66" s="10"/>
      <c r="H66" s="10"/>
    </row>
    <row r="67" spans="1:8">
      <c r="A67" s="4" t="s">
        <v>159</v>
      </c>
      <c r="D67" s="10">
        <f>D28</f>
        <v>6.48</v>
      </c>
      <c r="E67" s="4" t="s">
        <v>17</v>
      </c>
      <c r="F67" s="10"/>
      <c r="G67" s="10"/>
      <c r="H67" s="10"/>
    </row>
    <row r="68" spans="1:8">
      <c r="B68" s="4" t="s">
        <v>232</v>
      </c>
      <c r="D68" s="17"/>
      <c r="E68" s="28"/>
      <c r="F68" s="10"/>
      <c r="G68" s="10"/>
      <c r="H68" s="10"/>
    </row>
    <row r="69" spans="1:8">
      <c r="B69" s="4"/>
      <c r="D69" s="17"/>
      <c r="E69" s="28"/>
      <c r="F69" s="35"/>
      <c r="G69" s="35"/>
      <c r="H69" s="35"/>
    </row>
    <row r="70" spans="1:8">
      <c r="C70" s="3" t="s">
        <v>12</v>
      </c>
      <c r="D70" s="6"/>
      <c r="F70" s="7"/>
      <c r="G70" s="7"/>
    </row>
    <row r="71" spans="1:8">
      <c r="A71" s="39" t="s">
        <v>196</v>
      </c>
      <c r="B71" s="40"/>
      <c r="C71" s="40"/>
      <c r="D71" s="41"/>
      <c r="E71" s="42" t="s">
        <v>12</v>
      </c>
      <c r="F71" s="43"/>
      <c r="G71" s="43"/>
      <c r="H71" s="43"/>
    </row>
    <row r="72" spans="1:8">
      <c r="F72" s="7"/>
      <c r="G72" s="7"/>
    </row>
    <row r="73" spans="1:8">
      <c r="A73" s="2" t="s">
        <v>198</v>
      </c>
      <c r="F73" s="7"/>
      <c r="G73" s="7"/>
    </row>
    <row r="74" spans="1:8">
      <c r="F74" s="7"/>
      <c r="G74" s="7"/>
    </row>
    <row r="75" spans="1:8">
      <c r="A75" s="2" t="s">
        <v>197</v>
      </c>
      <c r="E75" s="28"/>
      <c r="F75" s="7"/>
      <c r="G75" s="7"/>
    </row>
    <row r="76" spans="1:8">
      <c r="A76" s="4" t="s">
        <v>160</v>
      </c>
      <c r="D76" s="10">
        <f>(9.4*2.6)-D44-(2*2.1*0.8)</f>
        <v>18.98</v>
      </c>
      <c r="E76" s="4" t="s">
        <v>17</v>
      </c>
      <c r="F76" s="10"/>
      <c r="G76" s="7"/>
    </row>
    <row r="77" spans="1:8">
      <c r="B77" s="4" t="s">
        <v>456</v>
      </c>
      <c r="D77" s="17"/>
      <c r="E77" s="3" t="s">
        <v>12</v>
      </c>
      <c r="F77" s="10"/>
      <c r="G77" s="10"/>
      <c r="H77" s="10"/>
    </row>
    <row r="78" spans="1:8">
      <c r="A78" s="4" t="s">
        <v>362</v>
      </c>
      <c r="B78" s="4"/>
      <c r="D78" s="10">
        <f>(7.2*2.6)-D44-(2.1*0.8)</f>
        <v>14.940000000000001</v>
      </c>
      <c r="E78" s="4" t="s">
        <v>17</v>
      </c>
      <c r="F78" s="10"/>
      <c r="G78" s="10"/>
      <c r="H78" s="10"/>
    </row>
    <row r="79" spans="1:8">
      <c r="B79" s="4" t="s">
        <v>456</v>
      </c>
      <c r="E79" s="3" t="s">
        <v>12</v>
      </c>
      <c r="F79" s="10"/>
      <c r="G79" s="10"/>
      <c r="H79" s="10"/>
    </row>
    <row r="80" spans="1:8">
      <c r="A80" s="4" t="s">
        <v>399</v>
      </c>
      <c r="B80" s="4"/>
      <c r="D80" s="10">
        <v>2.8</v>
      </c>
      <c r="E80" s="4" t="s">
        <v>21</v>
      </c>
      <c r="F80" s="10"/>
      <c r="G80" s="10"/>
      <c r="H80" s="10"/>
    </row>
    <row r="81" spans="1:8">
      <c r="B81" s="4" t="s">
        <v>246</v>
      </c>
      <c r="F81" s="10"/>
      <c r="G81" s="10"/>
      <c r="H81" s="10"/>
    </row>
    <row r="82" spans="1:8">
      <c r="F82" s="35"/>
      <c r="G82" s="35"/>
      <c r="H82" s="35"/>
    </row>
    <row r="83" spans="1:8" s="28" customFormat="1">
      <c r="A83" s="2" t="s">
        <v>162</v>
      </c>
      <c r="B83"/>
      <c r="C83"/>
      <c r="D83" s="17"/>
      <c r="E83"/>
      <c r="F83" s="10"/>
      <c r="G83" s="31"/>
      <c r="H83"/>
    </row>
    <row r="84" spans="1:8" s="28" customFormat="1">
      <c r="A84" s="4" t="s">
        <v>236</v>
      </c>
      <c r="B84"/>
      <c r="C84"/>
      <c r="D84" s="10">
        <f>SUM(D76,D78)</f>
        <v>33.92</v>
      </c>
      <c r="E84" s="4" t="s">
        <v>17</v>
      </c>
      <c r="F84" s="10"/>
      <c r="G84" s="10"/>
      <c r="H84" s="10"/>
    </row>
    <row r="85" spans="1:8" s="28" customFormat="1">
      <c r="A85"/>
      <c r="B85" s="4" t="s">
        <v>459</v>
      </c>
      <c r="C85"/>
      <c r="D85" s="7"/>
      <c r="E85" s="3" t="s">
        <v>12</v>
      </c>
      <c r="F85" s="10"/>
      <c r="G85" s="10"/>
      <c r="H85" s="10"/>
    </row>
    <row r="86" spans="1:8">
      <c r="A86" s="4" t="s">
        <v>235</v>
      </c>
      <c r="B86" s="4"/>
      <c r="D86" s="10">
        <f>D78</f>
        <v>14.940000000000001</v>
      </c>
      <c r="E86" s="4" t="s">
        <v>17</v>
      </c>
      <c r="F86" s="10"/>
      <c r="G86" s="10"/>
      <c r="H86" s="10"/>
    </row>
    <row r="87" spans="1:8">
      <c r="B87" s="4" t="s">
        <v>460</v>
      </c>
      <c r="D87" s="17"/>
      <c r="E87" s="3" t="s">
        <v>12</v>
      </c>
      <c r="F87" s="10"/>
      <c r="G87" s="10"/>
      <c r="H87" s="10"/>
    </row>
    <row r="88" spans="1:8">
      <c r="A88" s="4" t="s">
        <v>237</v>
      </c>
      <c r="B88" s="4"/>
      <c r="D88" s="10">
        <f>D76</f>
        <v>18.98</v>
      </c>
      <c r="E88" s="4" t="s">
        <v>17</v>
      </c>
      <c r="F88" s="10"/>
      <c r="G88" s="10"/>
      <c r="H88" s="10"/>
    </row>
    <row r="89" spans="1:8">
      <c r="B89" s="4" t="s">
        <v>461</v>
      </c>
      <c r="D89" s="17"/>
      <c r="E89" s="3" t="s">
        <v>12</v>
      </c>
      <c r="F89" s="10"/>
      <c r="G89" s="10"/>
      <c r="H89" s="10"/>
    </row>
    <row r="90" spans="1:8">
      <c r="A90" s="4" t="s">
        <v>265</v>
      </c>
      <c r="B90" s="4"/>
      <c r="D90" s="10">
        <f>(D57*3.14*0.2)+(D10*0.2)</f>
        <v>11.366000000000001</v>
      </c>
      <c r="E90" s="4" t="s">
        <v>17</v>
      </c>
      <c r="F90" s="10"/>
      <c r="G90" s="10"/>
      <c r="H90" s="10"/>
    </row>
    <row r="91" spans="1:8">
      <c r="B91" s="4" t="s">
        <v>462</v>
      </c>
      <c r="D91" s="17"/>
      <c r="E91" s="3" t="s">
        <v>12</v>
      </c>
      <c r="F91" s="10"/>
      <c r="G91" s="10"/>
      <c r="H91" s="10"/>
    </row>
    <row r="92" spans="1:8">
      <c r="A92" s="4" t="s">
        <v>266</v>
      </c>
      <c r="B92" s="4"/>
      <c r="D92" s="10">
        <f>(D44)*2*0.2</f>
        <v>0.84000000000000008</v>
      </c>
      <c r="E92" s="4" t="s">
        <v>17</v>
      </c>
      <c r="F92" s="10"/>
      <c r="G92" s="10"/>
      <c r="H92" s="10"/>
    </row>
    <row r="93" spans="1:8">
      <c r="B93" s="4" t="s">
        <v>238</v>
      </c>
      <c r="D93" s="17"/>
      <c r="F93" s="10"/>
      <c r="G93" s="10"/>
      <c r="H93" s="10"/>
    </row>
    <row r="94" spans="1:8">
      <c r="F94" s="35"/>
      <c r="G94" s="35"/>
      <c r="H94" s="35"/>
    </row>
    <row r="95" spans="1:8">
      <c r="F95" s="37"/>
      <c r="G95" s="34"/>
      <c r="H95" s="22"/>
    </row>
    <row r="96" spans="1:8">
      <c r="A96" s="39" t="s">
        <v>199</v>
      </c>
      <c r="B96" s="40"/>
      <c r="C96" s="40"/>
      <c r="D96" s="41"/>
      <c r="E96" s="42" t="s">
        <v>12</v>
      </c>
      <c r="F96" s="43"/>
      <c r="G96" s="43"/>
      <c r="H96" s="43"/>
    </row>
    <row r="97" spans="1:8">
      <c r="F97" s="37"/>
      <c r="G97" s="34"/>
      <c r="H97" s="22"/>
    </row>
    <row r="98" spans="1:8">
      <c r="A98" s="2" t="s">
        <v>163</v>
      </c>
      <c r="B98" s="28"/>
      <c r="C98" s="28"/>
      <c r="D98" s="17"/>
      <c r="E98" s="28"/>
      <c r="F98" s="37"/>
      <c r="G98" s="37"/>
      <c r="H98" s="37"/>
    </row>
    <row r="99" spans="1:8">
      <c r="A99" s="28"/>
      <c r="B99" s="28"/>
      <c r="C99" s="28"/>
      <c r="D99" s="17"/>
      <c r="E99" s="3" t="s">
        <v>12</v>
      </c>
      <c r="F99" s="37"/>
      <c r="G99" s="34"/>
      <c r="H99" s="22"/>
    </row>
    <row r="100" spans="1:8">
      <c r="A100" s="4" t="s">
        <v>240</v>
      </c>
      <c r="B100" s="28"/>
      <c r="C100" s="28"/>
      <c r="D100" s="10">
        <f>D10*0.05</f>
        <v>1.35</v>
      </c>
      <c r="E100" s="4" t="s">
        <v>18</v>
      </c>
      <c r="F100" s="10"/>
      <c r="G100" s="17"/>
      <c r="H100" s="28"/>
    </row>
    <row r="101" spans="1:8">
      <c r="A101" s="28"/>
      <c r="B101" s="4" t="s">
        <v>89</v>
      </c>
      <c r="C101" s="28"/>
      <c r="D101" s="17"/>
      <c r="E101" s="3" t="s">
        <v>12</v>
      </c>
      <c r="F101" s="10"/>
      <c r="G101" s="10"/>
      <c r="H101" s="10"/>
    </row>
    <row r="102" spans="1:8">
      <c r="A102" s="4" t="s">
        <v>244</v>
      </c>
      <c r="D102" s="10">
        <v>0.78120000000000001</v>
      </c>
      <c r="E102" s="4" t="s">
        <v>18</v>
      </c>
      <c r="F102" s="10"/>
      <c r="G102" s="10"/>
      <c r="H102" s="10"/>
    </row>
    <row r="103" spans="1:8">
      <c r="B103" s="4" t="s">
        <v>463</v>
      </c>
      <c r="D103" s="17"/>
      <c r="E103" s="3" t="s">
        <v>12</v>
      </c>
      <c r="F103" s="10"/>
      <c r="G103" s="10"/>
      <c r="H103" s="10"/>
    </row>
    <row r="104" spans="1:8">
      <c r="A104" s="4" t="s">
        <v>164</v>
      </c>
      <c r="B104" s="4"/>
      <c r="D104" s="10">
        <v>11.16</v>
      </c>
      <c r="E104" s="4" t="s">
        <v>17</v>
      </c>
      <c r="F104" s="10"/>
      <c r="G104" s="7"/>
    </row>
    <row r="105" spans="1:8">
      <c r="B105" s="4" t="s">
        <v>245</v>
      </c>
      <c r="D105" s="17"/>
      <c r="E105" s="3" t="s">
        <v>12</v>
      </c>
      <c r="F105" s="10"/>
      <c r="G105" s="10"/>
      <c r="H105" s="10"/>
    </row>
    <row r="106" spans="1:8">
      <c r="A106" s="4" t="s">
        <v>355</v>
      </c>
      <c r="B106" s="28"/>
      <c r="C106" s="28"/>
      <c r="D106" s="10">
        <f>15.32*0.05</f>
        <v>0.76600000000000001</v>
      </c>
      <c r="E106" s="4" t="s">
        <v>18</v>
      </c>
      <c r="F106" s="10"/>
      <c r="G106" s="31"/>
      <c r="H106" s="33"/>
    </row>
    <row r="107" spans="1:8">
      <c r="A107" s="28"/>
      <c r="B107" s="4" t="s">
        <v>89</v>
      </c>
      <c r="C107" s="28"/>
      <c r="D107" s="17"/>
      <c r="E107" s="3" t="s">
        <v>12</v>
      </c>
      <c r="F107" s="10"/>
      <c r="G107" s="10"/>
      <c r="H107" s="10"/>
    </row>
    <row r="108" spans="1:8">
      <c r="F108" s="14"/>
      <c r="G108" s="14"/>
      <c r="H108" s="14"/>
    </row>
    <row r="109" spans="1:8">
      <c r="A109" s="39" t="s">
        <v>119</v>
      </c>
      <c r="B109" s="40"/>
      <c r="C109" s="40"/>
      <c r="D109" s="41"/>
      <c r="E109" s="42" t="s">
        <v>12</v>
      </c>
      <c r="F109" s="43"/>
      <c r="G109" s="43"/>
      <c r="H109" s="43"/>
    </row>
    <row r="110" spans="1:8">
      <c r="F110" s="7"/>
      <c r="G110" s="7"/>
    </row>
    <row r="111" spans="1:8">
      <c r="A111" s="2" t="s">
        <v>166</v>
      </c>
      <c r="B111" s="28"/>
      <c r="C111" s="28"/>
      <c r="D111" s="17"/>
      <c r="E111" s="28"/>
      <c r="F111" s="7"/>
      <c r="G111" s="7"/>
    </row>
    <row r="112" spans="1:8">
      <c r="F112" s="7"/>
      <c r="G112" s="7"/>
    </row>
    <row r="113" spans="1:10">
      <c r="A113" s="2" t="s">
        <v>167</v>
      </c>
      <c r="F113" s="7"/>
      <c r="G113" s="7"/>
    </row>
    <row r="114" spans="1:10">
      <c r="A114" s="4" t="s">
        <v>168</v>
      </c>
      <c r="D114" s="10">
        <v>2</v>
      </c>
      <c r="E114" s="4" t="s">
        <v>11</v>
      </c>
      <c r="F114" s="10"/>
      <c r="G114" s="7"/>
    </row>
    <row r="115" spans="1:10">
      <c r="B115" s="4" t="s">
        <v>464</v>
      </c>
      <c r="D115" s="17"/>
      <c r="E115" s="3" t="s">
        <v>12</v>
      </c>
      <c r="F115" s="10"/>
      <c r="G115" s="10"/>
      <c r="H115" s="10"/>
    </row>
    <row r="116" spans="1:10">
      <c r="A116" s="4" t="s">
        <v>169</v>
      </c>
      <c r="B116" s="4"/>
      <c r="C116" s="28"/>
      <c r="D116" s="10">
        <v>2</v>
      </c>
      <c r="E116" s="4" t="s">
        <v>11</v>
      </c>
      <c r="F116" s="10"/>
      <c r="G116" s="10"/>
      <c r="H116" s="10"/>
    </row>
    <row r="117" spans="1:10">
      <c r="A117" s="28"/>
      <c r="B117" s="4" t="s">
        <v>465</v>
      </c>
      <c r="C117" s="28"/>
      <c r="D117" s="17"/>
      <c r="E117" s="3" t="s">
        <v>12</v>
      </c>
      <c r="F117" s="10"/>
      <c r="G117" s="10"/>
      <c r="H117" s="10"/>
    </row>
    <row r="118" spans="1:10">
      <c r="A118" s="4" t="s">
        <v>268</v>
      </c>
      <c r="B118" s="4"/>
      <c r="D118" s="10">
        <v>2</v>
      </c>
      <c r="E118" s="4" t="s">
        <v>11</v>
      </c>
      <c r="F118" s="10"/>
      <c r="G118" s="10"/>
      <c r="H118" s="10"/>
    </row>
    <row r="119" spans="1:10">
      <c r="B119" s="4" t="s">
        <v>249</v>
      </c>
      <c r="D119" s="17"/>
      <c r="E119" s="3" t="s">
        <v>12</v>
      </c>
      <c r="F119" s="10"/>
      <c r="G119" s="10"/>
      <c r="H119" s="10"/>
    </row>
    <row r="120" spans="1:10">
      <c r="A120" s="4" t="s">
        <v>400</v>
      </c>
      <c r="B120" s="4"/>
      <c r="C120" s="4"/>
      <c r="D120" s="10">
        <v>1</v>
      </c>
      <c r="E120" s="4" t="s">
        <v>11</v>
      </c>
      <c r="F120" s="10"/>
      <c r="G120" s="7"/>
    </row>
    <row r="121" spans="1:10">
      <c r="B121" s="4" t="s">
        <v>248</v>
      </c>
      <c r="D121" s="17"/>
      <c r="E121" s="3" t="s">
        <v>12</v>
      </c>
      <c r="F121" s="10"/>
      <c r="G121" s="10"/>
      <c r="H121" s="10"/>
    </row>
    <row r="122" spans="1:10">
      <c r="F122" s="35"/>
      <c r="G122" s="35"/>
      <c r="H122" s="35"/>
    </row>
    <row r="123" spans="1:10">
      <c r="A123" s="2" t="s">
        <v>170</v>
      </c>
      <c r="F123" s="17"/>
      <c r="G123" s="7"/>
    </row>
    <row r="124" spans="1:10">
      <c r="A124" s="4" t="s">
        <v>346</v>
      </c>
      <c r="B124" s="28"/>
      <c r="C124" s="28"/>
      <c r="D124" s="10"/>
      <c r="E124" s="4"/>
      <c r="F124" s="57"/>
      <c r="G124" s="7"/>
      <c r="H124" s="65"/>
      <c r="I124" s="28"/>
      <c r="J124" s="28"/>
    </row>
    <row r="125" spans="1:10">
      <c r="A125" s="4"/>
      <c r="B125" s="85" t="s">
        <v>512</v>
      </c>
      <c r="D125" s="117">
        <v>1</v>
      </c>
      <c r="E125" s="183" t="s">
        <v>11</v>
      </c>
      <c r="F125" s="10"/>
      <c r="G125" s="10"/>
      <c r="H125" s="10"/>
      <c r="I125" s="28"/>
      <c r="J125" s="28"/>
    </row>
    <row r="126" spans="1:10">
      <c r="A126" s="4"/>
      <c r="B126" s="85" t="s">
        <v>509</v>
      </c>
      <c r="D126" s="117">
        <v>6</v>
      </c>
      <c r="E126" s="183" t="s">
        <v>75</v>
      </c>
      <c r="F126" s="10"/>
      <c r="G126" s="10"/>
      <c r="H126" s="10"/>
      <c r="I126" s="28"/>
      <c r="J126" s="28"/>
    </row>
    <row r="127" spans="1:10">
      <c r="A127" s="4"/>
      <c r="B127" s="85" t="s">
        <v>510</v>
      </c>
      <c r="D127" s="117">
        <v>12</v>
      </c>
      <c r="E127" s="183" t="s">
        <v>75</v>
      </c>
      <c r="F127" s="10"/>
      <c r="G127" s="10"/>
      <c r="H127" s="10"/>
      <c r="I127" s="28"/>
      <c r="J127" s="28"/>
    </row>
    <row r="128" spans="1:10" ht="18.75" customHeight="1">
      <c r="A128" s="4"/>
      <c r="B128" s="214" t="s">
        <v>520</v>
      </c>
      <c r="C128" s="214"/>
      <c r="D128" s="117">
        <v>3</v>
      </c>
      <c r="E128" s="183" t="s">
        <v>11</v>
      </c>
      <c r="F128" s="116"/>
      <c r="G128" s="185"/>
      <c r="H128" s="116"/>
      <c r="I128" s="28"/>
      <c r="J128" s="28"/>
    </row>
    <row r="129" spans="1:10" ht="20.25" customHeight="1">
      <c r="A129" s="4"/>
      <c r="B129" s="213" t="s">
        <v>521</v>
      </c>
      <c r="C129" s="213"/>
      <c r="D129" s="184">
        <v>3</v>
      </c>
      <c r="E129" s="183" t="s">
        <v>11</v>
      </c>
      <c r="F129" s="185"/>
      <c r="G129" s="185"/>
      <c r="H129" s="116"/>
      <c r="I129" s="28"/>
      <c r="J129" s="28"/>
    </row>
    <row r="130" spans="1:10">
      <c r="D130" s="17"/>
      <c r="F130" s="35"/>
      <c r="G130" s="35"/>
      <c r="H130" s="35"/>
      <c r="I130" s="57"/>
      <c r="J130" s="57"/>
    </row>
    <row r="131" spans="1:10">
      <c r="A131" s="2" t="s">
        <v>347</v>
      </c>
      <c r="D131" s="17"/>
      <c r="F131" s="17"/>
      <c r="G131" s="7"/>
      <c r="I131" s="59"/>
      <c r="J131" s="59"/>
    </row>
    <row r="132" spans="1:10">
      <c r="A132" s="4" t="s">
        <v>348</v>
      </c>
      <c r="B132" s="28"/>
      <c r="C132" s="28"/>
      <c r="D132" s="10"/>
      <c r="E132" s="4"/>
      <c r="F132" s="57"/>
      <c r="G132" s="10"/>
      <c r="I132" s="28"/>
      <c r="J132" s="28"/>
    </row>
    <row r="133" spans="1:10">
      <c r="A133" s="4"/>
      <c r="B133" s="85" t="s">
        <v>516</v>
      </c>
      <c r="D133" s="182">
        <v>1</v>
      </c>
      <c r="E133" s="181" t="s">
        <v>11</v>
      </c>
      <c r="F133" s="37"/>
      <c r="G133" s="37"/>
      <c r="H133" s="37"/>
      <c r="I133" s="28"/>
      <c r="J133" s="28"/>
    </row>
    <row r="134" spans="1:10">
      <c r="A134" s="4"/>
      <c r="B134" s="85" t="s">
        <v>500</v>
      </c>
      <c r="D134" s="180">
        <v>2</v>
      </c>
      <c r="E134" s="181" t="s">
        <v>11</v>
      </c>
      <c r="F134" s="37"/>
      <c r="G134" s="37"/>
      <c r="H134" s="37"/>
      <c r="I134" s="28"/>
      <c r="J134" s="28"/>
    </row>
    <row r="135" spans="1:10">
      <c r="A135" s="4"/>
      <c r="B135" s="85" t="s">
        <v>499</v>
      </c>
      <c r="D135" s="182">
        <v>2</v>
      </c>
      <c r="E135" s="181" t="s">
        <v>11</v>
      </c>
      <c r="F135" s="37"/>
      <c r="G135" s="37"/>
      <c r="H135" s="37"/>
      <c r="I135" s="28"/>
      <c r="J135" s="28"/>
    </row>
    <row r="136" spans="1:10">
      <c r="A136" s="4"/>
      <c r="B136" s="85" t="s">
        <v>523</v>
      </c>
      <c r="D136" s="182">
        <v>4</v>
      </c>
      <c r="E136" s="181" t="s">
        <v>11</v>
      </c>
      <c r="F136" s="37"/>
      <c r="G136" s="37"/>
      <c r="H136" s="37"/>
      <c r="I136" s="28"/>
      <c r="J136" s="28"/>
    </row>
    <row r="137" spans="1:10">
      <c r="A137" s="4"/>
      <c r="B137" s="85" t="s">
        <v>502</v>
      </c>
      <c r="D137" s="182">
        <v>3</v>
      </c>
      <c r="E137" s="181" t="s">
        <v>11</v>
      </c>
      <c r="F137" s="37"/>
      <c r="G137" s="37"/>
      <c r="H137" s="37"/>
      <c r="I137" s="28"/>
      <c r="J137" s="28"/>
    </row>
    <row r="138" spans="1:10">
      <c r="A138" s="4"/>
      <c r="B138" s="85" t="s">
        <v>503</v>
      </c>
      <c r="D138" s="182">
        <v>2</v>
      </c>
      <c r="E138" s="181" t="s">
        <v>11</v>
      </c>
      <c r="F138" s="37"/>
      <c r="G138" s="37"/>
      <c r="H138" s="37"/>
      <c r="I138" s="28"/>
      <c r="J138" s="28"/>
    </row>
    <row r="139" spans="1:10">
      <c r="A139" s="4"/>
      <c r="B139" s="85" t="s">
        <v>501</v>
      </c>
      <c r="D139" s="182">
        <v>4</v>
      </c>
      <c r="E139" s="181" t="s">
        <v>11</v>
      </c>
      <c r="F139" s="37"/>
      <c r="G139" s="37"/>
      <c r="H139" s="37"/>
      <c r="I139" s="28"/>
      <c r="J139" s="28"/>
    </row>
    <row r="140" spans="1:10">
      <c r="A140" s="4"/>
      <c r="B140" s="85" t="s">
        <v>504</v>
      </c>
      <c r="D140" s="182">
        <v>1</v>
      </c>
      <c r="E140" s="181" t="s">
        <v>11</v>
      </c>
      <c r="F140" s="37"/>
      <c r="G140" s="37"/>
      <c r="H140" s="37"/>
      <c r="I140" s="28"/>
      <c r="J140" s="28"/>
    </row>
    <row r="141" spans="1:10">
      <c r="A141" s="4"/>
      <c r="B141" s="85" t="s">
        <v>508</v>
      </c>
      <c r="D141" s="182">
        <v>30</v>
      </c>
      <c r="E141" s="181" t="s">
        <v>75</v>
      </c>
      <c r="F141" s="37"/>
      <c r="G141" s="37"/>
      <c r="H141" s="37"/>
      <c r="I141" s="28"/>
      <c r="J141" s="28"/>
    </row>
    <row r="142" spans="1:10">
      <c r="A142" s="4"/>
      <c r="B142" s="85" t="s">
        <v>506</v>
      </c>
      <c r="D142" s="182">
        <v>15</v>
      </c>
      <c r="E142" s="181" t="s">
        <v>75</v>
      </c>
      <c r="F142" s="37"/>
      <c r="G142" s="37"/>
      <c r="H142" s="37"/>
      <c r="I142" s="28"/>
      <c r="J142" s="28"/>
    </row>
    <row r="143" spans="1:10">
      <c r="A143" s="4"/>
      <c r="B143" s="85" t="s">
        <v>507</v>
      </c>
      <c r="D143" s="182">
        <v>50</v>
      </c>
      <c r="E143" s="181" t="s">
        <v>75</v>
      </c>
      <c r="F143" s="37"/>
      <c r="G143" s="37"/>
      <c r="H143" s="37"/>
      <c r="I143" s="28"/>
      <c r="J143" s="28"/>
    </row>
    <row r="144" spans="1:10">
      <c r="A144" s="4"/>
      <c r="B144" s="85" t="s">
        <v>519</v>
      </c>
      <c r="D144" s="182">
        <v>20</v>
      </c>
      <c r="E144" s="181" t="s">
        <v>11</v>
      </c>
      <c r="F144" s="37"/>
      <c r="G144" s="37"/>
      <c r="H144" s="37"/>
      <c r="I144" s="28"/>
      <c r="J144" s="28"/>
    </row>
    <row r="145" spans="1:10">
      <c r="A145" s="4"/>
      <c r="B145" s="85" t="s">
        <v>517</v>
      </c>
      <c r="D145" s="182">
        <v>1</v>
      </c>
      <c r="E145" s="181" t="s">
        <v>11</v>
      </c>
      <c r="F145" s="37"/>
      <c r="G145" s="37"/>
      <c r="H145" s="37"/>
      <c r="I145" s="28"/>
      <c r="J145" s="28"/>
    </row>
    <row r="146" spans="1:10">
      <c r="A146" s="4"/>
      <c r="B146" s="85"/>
      <c r="D146" s="182"/>
      <c r="E146" s="181"/>
      <c r="F146" s="35"/>
      <c r="G146" s="35"/>
      <c r="H146" s="35"/>
      <c r="I146" s="28"/>
      <c r="J146" s="28"/>
    </row>
    <row r="147" spans="1:10" s="28" customFormat="1">
      <c r="D147" s="17"/>
    </row>
    <row r="148" spans="1:10">
      <c r="A148" s="39" t="s">
        <v>194</v>
      </c>
      <c r="B148" s="40"/>
      <c r="C148" s="40"/>
      <c r="D148" s="41"/>
      <c r="E148" s="42" t="s">
        <v>12</v>
      </c>
      <c r="F148" s="43"/>
      <c r="G148" s="43"/>
      <c r="H148" s="43"/>
    </row>
    <row r="149" spans="1:10">
      <c r="A149" s="11"/>
      <c r="B149" s="22"/>
      <c r="C149" s="22"/>
      <c r="D149" s="34"/>
      <c r="E149" s="13"/>
      <c r="F149" s="14"/>
      <c r="G149" s="14"/>
      <c r="H149" s="28"/>
    </row>
    <row r="150" spans="1:10">
      <c r="A150" s="2" t="s">
        <v>52</v>
      </c>
      <c r="B150" s="28"/>
      <c r="C150" s="28"/>
      <c r="D150" s="17"/>
      <c r="E150" s="28"/>
      <c r="F150" s="17"/>
      <c r="G150" s="17"/>
      <c r="H150" s="28"/>
    </row>
    <row r="151" spans="1:10">
      <c r="A151" s="2"/>
      <c r="B151" s="28"/>
      <c r="C151" s="28"/>
      <c r="D151" s="17"/>
      <c r="E151" s="28"/>
      <c r="F151" s="17"/>
      <c r="G151" s="17"/>
      <c r="H151" s="28"/>
    </row>
    <row r="152" spans="1:10">
      <c r="A152" s="4" t="s">
        <v>53</v>
      </c>
      <c r="B152" s="4"/>
      <c r="C152" s="28"/>
      <c r="D152" s="10">
        <f>D10</f>
        <v>27</v>
      </c>
      <c r="E152" s="4" t="s">
        <v>17</v>
      </c>
      <c r="F152" s="10"/>
      <c r="G152" s="17"/>
      <c r="H152" s="28"/>
    </row>
    <row r="153" spans="1:10">
      <c r="A153" s="4"/>
      <c r="B153" s="4" t="s">
        <v>386</v>
      </c>
      <c r="C153" s="28"/>
      <c r="D153" s="17"/>
      <c r="E153" s="3" t="s">
        <v>12</v>
      </c>
      <c r="F153" s="10"/>
      <c r="G153" s="10"/>
      <c r="H153" s="10"/>
    </row>
    <row r="154" spans="1:10">
      <c r="A154" s="22"/>
      <c r="B154" s="63"/>
      <c r="C154" s="22"/>
      <c r="D154" s="34"/>
      <c r="E154" s="13"/>
      <c r="F154" s="37"/>
      <c r="G154" s="37"/>
      <c r="H154" s="37"/>
    </row>
    <row r="155" spans="1:10">
      <c r="A155" s="39" t="s">
        <v>54</v>
      </c>
      <c r="B155" s="40"/>
      <c r="C155" s="40"/>
      <c r="D155" s="41"/>
      <c r="E155" s="42" t="s">
        <v>12</v>
      </c>
      <c r="F155" s="43"/>
      <c r="G155" s="43"/>
      <c r="H155" s="43"/>
    </row>
    <row r="156" spans="1:10" ht="13.5" thickBot="1">
      <c r="A156" s="11"/>
      <c r="B156" s="22"/>
      <c r="C156" s="22"/>
      <c r="D156" s="34"/>
      <c r="E156" s="13"/>
      <c r="F156" s="14"/>
      <c r="G156" s="14"/>
      <c r="H156" s="28"/>
    </row>
    <row r="157" spans="1:10" ht="13.5" thickBot="1">
      <c r="A157" s="51" t="s">
        <v>55</v>
      </c>
      <c r="B157" s="54"/>
      <c r="C157" s="54"/>
      <c r="D157" s="55"/>
      <c r="E157" s="56" t="s">
        <v>12</v>
      </c>
      <c r="F157" s="52"/>
      <c r="G157" s="52"/>
      <c r="H157" s="52"/>
    </row>
    <row r="160" spans="1:10">
      <c r="B160" s="85"/>
    </row>
    <row r="161" spans="2:2">
      <c r="B161" s="85"/>
    </row>
    <row r="162" spans="2:2">
      <c r="B162" s="85"/>
    </row>
    <row r="163" spans="2:2">
      <c r="B163" s="124"/>
    </row>
    <row r="164" spans="2:2">
      <c r="B164" s="85"/>
    </row>
    <row r="165" spans="2:2">
      <c r="B165" s="85"/>
    </row>
  </sheetData>
  <mergeCells count="7">
    <mergeCell ref="B129:C129"/>
    <mergeCell ref="B128:C128"/>
    <mergeCell ref="F1:H1"/>
    <mergeCell ref="F2:H2"/>
    <mergeCell ref="F3:H3"/>
    <mergeCell ref="G5:H5"/>
    <mergeCell ref="F5:F6"/>
  </mergeCells>
  <pageMargins left="0.94488188976377963" right="0.35433070866141736" top="0.78740157480314965" bottom="0.39370078740157483" header="0.51181102362204722" footer="0.51181102362204722"/>
  <pageSetup paperSize="9" scale="77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105"/>
  <sheetViews>
    <sheetView topLeftCell="A83" zoomScale="115" zoomScaleNormal="115" workbookViewId="0">
      <selection activeCell="E104" sqref="E104"/>
    </sheetView>
  </sheetViews>
  <sheetFormatPr defaultRowHeight="12.75"/>
  <cols>
    <col min="1" max="1" width="6.42578125" customWidth="1"/>
    <col min="3" max="3" width="29.5703125" customWidth="1"/>
    <col min="4" max="4" width="8.7109375" style="7" customWidth="1"/>
    <col min="6" max="10" width="13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371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0.26+0.14</f>
        <v>0.4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150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201</v>
      </c>
      <c r="D28" s="10">
        <v>5.52</v>
      </c>
      <c r="E28" s="4" t="s">
        <v>18</v>
      </c>
      <c r="F28" s="10"/>
      <c r="G28" s="17"/>
      <c r="H28" s="30"/>
    </row>
    <row r="29" spans="1:8" s="28" customFormat="1">
      <c r="B29" s="4" t="s">
        <v>78</v>
      </c>
      <c r="D29" s="17"/>
      <c r="E29" s="3" t="s">
        <v>12</v>
      </c>
      <c r="F29" s="10"/>
      <c r="G29" s="10"/>
      <c r="H29" s="10"/>
    </row>
    <row r="30" spans="1:8" s="28" customFormat="1">
      <c r="A30" s="4" t="s">
        <v>364</v>
      </c>
      <c r="D30" s="10">
        <v>22.62</v>
      </c>
      <c r="E30" s="4" t="s">
        <v>17</v>
      </c>
      <c r="F30" s="10"/>
      <c r="G30" s="17"/>
    </row>
    <row r="31" spans="1:8" s="28" customFormat="1">
      <c r="A31"/>
      <c r="B31" s="4" t="s">
        <v>454</v>
      </c>
      <c r="D31" s="7"/>
      <c r="E31" s="4" t="s">
        <v>12</v>
      </c>
      <c r="F31" s="10"/>
      <c r="G31" s="10"/>
      <c r="H31" s="10"/>
    </row>
    <row r="32" spans="1:8" s="28" customFormat="1">
      <c r="D32" s="17"/>
    </row>
    <row r="33" spans="1:8" s="28" customFormat="1">
      <c r="A33" s="39" t="s">
        <v>154</v>
      </c>
      <c r="B33" s="40"/>
      <c r="C33" s="40"/>
      <c r="D33" s="41"/>
      <c r="E33" s="42" t="s">
        <v>12</v>
      </c>
      <c r="F33" s="43"/>
      <c r="G33" s="43"/>
      <c r="H33" s="43"/>
    </row>
    <row r="34" spans="1:8" s="28" customFormat="1">
      <c r="B34" s="4"/>
      <c r="D34" s="17"/>
      <c r="E34" s="3"/>
      <c r="F34" s="10"/>
      <c r="G34" s="10"/>
      <c r="H34" s="10"/>
    </row>
    <row r="35" spans="1:8" s="28" customFormat="1">
      <c r="A35" s="2" t="s">
        <v>195</v>
      </c>
      <c r="D35" s="17"/>
      <c r="F35" s="10"/>
      <c r="G35" s="10"/>
      <c r="H35" s="10"/>
    </row>
    <row r="36" spans="1:8" s="28" customFormat="1">
      <c r="A36" s="2"/>
      <c r="D36" s="17"/>
      <c r="F36" s="10"/>
      <c r="G36" s="10"/>
      <c r="H36" s="10"/>
    </row>
    <row r="37" spans="1:8" s="28" customFormat="1">
      <c r="A37" s="2" t="s">
        <v>155</v>
      </c>
      <c r="B37"/>
      <c r="C37"/>
      <c r="D37" s="7"/>
      <c r="E37"/>
      <c r="F37" s="17"/>
      <c r="G37" s="17"/>
    </row>
    <row r="38" spans="1:8">
      <c r="A38" s="4" t="s">
        <v>229</v>
      </c>
      <c r="B38" s="28"/>
      <c r="C38" s="28"/>
      <c r="D38" s="10">
        <f>(2*4.1)+(0.65*2)</f>
        <v>9.5</v>
      </c>
      <c r="E38" s="4" t="s">
        <v>75</v>
      </c>
      <c r="F38" s="10"/>
      <c r="G38" s="17"/>
    </row>
    <row r="39" spans="1:8" s="28" customFormat="1">
      <c r="B39" s="4" t="s">
        <v>228</v>
      </c>
      <c r="D39" s="17"/>
      <c r="E39" s="3" t="s">
        <v>12</v>
      </c>
      <c r="F39" s="10"/>
      <c r="G39" s="10"/>
      <c r="H39" s="10"/>
    </row>
    <row r="40" spans="1:8">
      <c r="A40" s="4" t="s">
        <v>156</v>
      </c>
      <c r="D40" s="10">
        <f>D10</f>
        <v>27</v>
      </c>
      <c r="E40" s="4" t="s">
        <v>17</v>
      </c>
      <c r="F40" s="10"/>
      <c r="G40" s="7"/>
    </row>
    <row r="41" spans="1:8">
      <c r="B41" s="4" t="s">
        <v>230</v>
      </c>
      <c r="D41" s="17"/>
      <c r="E41" s="3" t="s">
        <v>12</v>
      </c>
      <c r="F41" s="10"/>
      <c r="G41" s="10"/>
      <c r="H41" s="10"/>
    </row>
    <row r="42" spans="1:8">
      <c r="A42" s="4" t="s">
        <v>231</v>
      </c>
      <c r="D42" s="10">
        <f>D40</f>
        <v>27</v>
      </c>
      <c r="E42" s="4" t="s">
        <v>17</v>
      </c>
      <c r="F42" s="10"/>
      <c r="G42" s="10"/>
      <c r="H42" s="10"/>
    </row>
    <row r="43" spans="1:8">
      <c r="A43" s="4"/>
      <c r="D43" s="10"/>
      <c r="E43" s="4"/>
      <c r="F43" s="10"/>
      <c r="G43" s="10"/>
      <c r="H43" s="10"/>
    </row>
    <row r="44" spans="1:8">
      <c r="C44" s="3" t="s">
        <v>12</v>
      </c>
      <c r="D44" s="6"/>
      <c r="F44" s="7"/>
      <c r="G44" s="7"/>
    </row>
    <row r="45" spans="1:8">
      <c r="A45" s="39" t="s">
        <v>196</v>
      </c>
      <c r="B45" s="40"/>
      <c r="C45" s="40"/>
      <c r="D45" s="41"/>
      <c r="E45" s="42" t="s">
        <v>12</v>
      </c>
      <c r="F45" s="43"/>
      <c r="G45" s="43"/>
      <c r="H45" s="43"/>
    </row>
    <row r="46" spans="1:8">
      <c r="F46" s="7"/>
      <c r="G46" s="7"/>
    </row>
    <row r="47" spans="1:8">
      <c r="A47" s="2" t="s">
        <v>198</v>
      </c>
      <c r="F47" s="7"/>
      <c r="G47" s="7"/>
    </row>
    <row r="48" spans="1:8">
      <c r="F48" s="7"/>
      <c r="G48" s="7"/>
    </row>
    <row r="49" spans="1:8">
      <c r="A49" s="2" t="s">
        <v>197</v>
      </c>
      <c r="E49" s="28"/>
      <c r="F49" s="7"/>
      <c r="G49" s="7"/>
    </row>
    <row r="50" spans="1:8">
      <c r="A50" s="4" t="s">
        <v>401</v>
      </c>
      <c r="B50" s="4"/>
      <c r="D50" s="10">
        <f>D30</f>
        <v>22.62</v>
      </c>
      <c r="E50" s="4" t="s">
        <v>17</v>
      </c>
      <c r="F50" s="10"/>
      <c r="G50" s="10"/>
      <c r="H50" s="10"/>
    </row>
    <row r="51" spans="1:8">
      <c r="B51" s="4" t="s">
        <v>456</v>
      </c>
      <c r="E51" s="3" t="s">
        <v>12</v>
      </c>
      <c r="F51" s="10"/>
      <c r="G51" s="10"/>
      <c r="H51" s="10"/>
    </row>
    <row r="52" spans="1:8">
      <c r="F52" s="35"/>
      <c r="G52" s="35"/>
      <c r="H52" s="35"/>
    </row>
    <row r="53" spans="1:8" s="28" customFormat="1">
      <c r="A53" s="2" t="s">
        <v>162</v>
      </c>
      <c r="B53"/>
      <c r="C53"/>
      <c r="D53" s="17"/>
      <c r="E53"/>
      <c r="F53" s="10"/>
      <c r="G53" s="31"/>
      <c r="H53"/>
    </row>
    <row r="54" spans="1:8" s="28" customFormat="1">
      <c r="A54" s="4" t="s">
        <v>236</v>
      </c>
      <c r="B54"/>
      <c r="C54"/>
      <c r="D54" s="10">
        <f>D30</f>
        <v>22.62</v>
      </c>
      <c r="E54" s="4" t="s">
        <v>17</v>
      </c>
      <c r="F54" s="10"/>
      <c r="G54" s="10"/>
      <c r="H54" s="10"/>
    </row>
    <row r="55" spans="1:8" s="28" customFormat="1">
      <c r="A55"/>
      <c r="B55" s="4" t="s">
        <v>459</v>
      </c>
      <c r="C55"/>
      <c r="D55" s="7"/>
      <c r="E55" s="3" t="s">
        <v>12</v>
      </c>
      <c r="F55" s="10"/>
      <c r="G55" s="10"/>
      <c r="H55" s="10"/>
    </row>
    <row r="56" spans="1:8">
      <c r="A56" s="4" t="s">
        <v>235</v>
      </c>
      <c r="B56" s="4"/>
      <c r="D56" s="10">
        <f>D50</f>
        <v>22.62</v>
      </c>
      <c r="E56" s="4" t="s">
        <v>17</v>
      </c>
      <c r="F56" s="10"/>
      <c r="G56" s="10"/>
      <c r="H56" s="10"/>
    </row>
    <row r="57" spans="1:8">
      <c r="B57" s="4" t="s">
        <v>460</v>
      </c>
      <c r="D57" s="17"/>
      <c r="E57" s="3" t="s">
        <v>12</v>
      </c>
      <c r="F57" s="10"/>
      <c r="G57" s="10"/>
      <c r="H57" s="10"/>
    </row>
    <row r="58" spans="1:8">
      <c r="A58" s="4" t="s">
        <v>239</v>
      </c>
      <c r="B58" s="4"/>
      <c r="D58" s="10">
        <f>(D38*3.14*0.2)+(D10*0.2)</f>
        <v>11.366000000000001</v>
      </c>
      <c r="E58" s="4" t="s">
        <v>17</v>
      </c>
      <c r="F58" s="10"/>
      <c r="G58" s="10"/>
      <c r="H58" s="10"/>
    </row>
    <row r="59" spans="1:8">
      <c r="B59" s="4" t="s">
        <v>462</v>
      </c>
      <c r="D59" s="17"/>
      <c r="E59" s="3" t="s">
        <v>12</v>
      </c>
      <c r="F59" s="10"/>
      <c r="G59" s="10"/>
      <c r="H59" s="10"/>
    </row>
    <row r="60" spans="1:8">
      <c r="F60" s="35"/>
      <c r="G60" s="35"/>
      <c r="H60" s="35"/>
    </row>
    <row r="61" spans="1:8">
      <c r="F61" s="37"/>
      <c r="G61" s="34"/>
      <c r="H61" s="22"/>
    </row>
    <row r="62" spans="1:8">
      <c r="A62" s="39" t="s">
        <v>199</v>
      </c>
      <c r="B62" s="40"/>
      <c r="C62" s="40"/>
      <c r="D62" s="41"/>
      <c r="E62" s="42" t="s">
        <v>12</v>
      </c>
      <c r="F62" s="43"/>
      <c r="G62" s="43"/>
      <c r="H62" s="43"/>
    </row>
    <row r="63" spans="1:8">
      <c r="F63" s="37"/>
      <c r="G63" s="34"/>
      <c r="H63" s="22"/>
    </row>
    <row r="64" spans="1:8">
      <c r="A64" s="2" t="s">
        <v>163</v>
      </c>
      <c r="B64" s="28"/>
      <c r="C64" s="28"/>
      <c r="D64" s="17"/>
      <c r="E64" s="28"/>
      <c r="F64" s="37"/>
      <c r="G64" s="37"/>
      <c r="H64" s="37"/>
    </row>
    <row r="65" spans="1:10">
      <c r="A65" s="28"/>
      <c r="B65" s="28"/>
      <c r="C65" s="28"/>
      <c r="D65" s="17"/>
      <c r="E65" s="3" t="s">
        <v>12</v>
      </c>
      <c r="F65" s="37"/>
      <c r="G65" s="34"/>
      <c r="H65" s="22"/>
    </row>
    <row r="66" spans="1:10">
      <c r="A66" s="4" t="s">
        <v>240</v>
      </c>
      <c r="B66" s="28"/>
      <c r="C66" s="28"/>
      <c r="D66" s="10">
        <f>D10*0.05</f>
        <v>1.35</v>
      </c>
      <c r="E66" s="4" t="s">
        <v>18</v>
      </c>
      <c r="F66" s="10"/>
      <c r="G66" s="17"/>
      <c r="H66" s="28"/>
    </row>
    <row r="67" spans="1:10">
      <c r="A67" s="28"/>
      <c r="B67" s="4" t="s">
        <v>89</v>
      </c>
      <c r="C67" s="28"/>
      <c r="D67" s="17"/>
      <c r="E67" s="3" t="s">
        <v>12</v>
      </c>
      <c r="F67" s="10"/>
      <c r="G67" s="10"/>
      <c r="H67" s="10"/>
    </row>
    <row r="68" spans="1:10">
      <c r="A68" s="4" t="s">
        <v>244</v>
      </c>
      <c r="D68" s="10">
        <v>0.78120000000000001</v>
      </c>
      <c r="E68" s="4" t="s">
        <v>18</v>
      </c>
      <c r="F68" s="10"/>
      <c r="G68" s="10"/>
      <c r="H68" s="10"/>
    </row>
    <row r="69" spans="1:10">
      <c r="B69" s="4" t="s">
        <v>463</v>
      </c>
      <c r="D69" s="17"/>
      <c r="E69" s="3" t="s">
        <v>12</v>
      </c>
      <c r="F69" s="10"/>
      <c r="G69" s="10"/>
      <c r="H69" s="10"/>
    </row>
    <row r="70" spans="1:10">
      <c r="A70" s="4" t="s">
        <v>402</v>
      </c>
      <c r="B70" s="28"/>
      <c r="C70" s="28"/>
      <c r="D70" s="10">
        <v>11.16</v>
      </c>
      <c r="E70" s="4" t="s">
        <v>17</v>
      </c>
      <c r="F70" s="10"/>
      <c r="G70" s="31"/>
    </row>
    <row r="71" spans="1:10">
      <c r="A71" s="28"/>
      <c r="B71" s="4"/>
      <c r="C71" s="28"/>
      <c r="D71" s="17"/>
      <c r="E71" s="3" t="s">
        <v>12</v>
      </c>
      <c r="F71" s="10"/>
      <c r="G71" s="10"/>
      <c r="H71" s="10"/>
    </row>
    <row r="72" spans="1:10">
      <c r="A72" s="4" t="s">
        <v>355</v>
      </c>
      <c r="B72" s="28"/>
      <c r="C72" s="28"/>
      <c r="D72" s="10">
        <f>15.32*0.05</f>
        <v>0.76600000000000001</v>
      </c>
      <c r="E72" s="4" t="s">
        <v>18</v>
      </c>
      <c r="F72" s="10"/>
      <c r="G72" s="31"/>
      <c r="H72" s="33"/>
    </row>
    <row r="73" spans="1:10">
      <c r="A73" s="28"/>
      <c r="B73" s="4" t="s">
        <v>89</v>
      </c>
      <c r="C73" s="28"/>
      <c r="D73" s="17"/>
      <c r="E73" s="3" t="s">
        <v>12</v>
      </c>
      <c r="F73" s="10"/>
      <c r="G73" s="10"/>
      <c r="H73" s="10"/>
    </row>
    <row r="74" spans="1:10">
      <c r="F74" s="14"/>
      <c r="G74" s="14"/>
      <c r="H74" s="14"/>
    </row>
    <row r="75" spans="1:10">
      <c r="A75" s="39" t="s">
        <v>119</v>
      </c>
      <c r="B75" s="40"/>
      <c r="C75" s="40"/>
      <c r="D75" s="41"/>
      <c r="E75" s="42" t="s">
        <v>12</v>
      </c>
      <c r="F75" s="43"/>
      <c r="G75" s="43"/>
      <c r="H75" s="43"/>
    </row>
    <row r="76" spans="1:10">
      <c r="F76" s="7"/>
      <c r="G76" s="7"/>
    </row>
    <row r="77" spans="1:10">
      <c r="A77" s="2" t="s">
        <v>166</v>
      </c>
      <c r="B77" s="28"/>
      <c r="C77" s="28"/>
      <c r="D77" s="17"/>
      <c r="E77" s="28"/>
      <c r="F77" s="7"/>
      <c r="G77" s="7"/>
    </row>
    <row r="78" spans="1:10">
      <c r="F78" s="17"/>
      <c r="G78" s="7"/>
    </row>
    <row r="79" spans="1:10">
      <c r="A79" s="2" t="s">
        <v>170</v>
      </c>
      <c r="F79" s="17"/>
      <c r="G79" s="7"/>
    </row>
    <row r="80" spans="1:10">
      <c r="A80" s="4" t="s">
        <v>346</v>
      </c>
      <c r="B80" s="28"/>
      <c r="C80" s="28"/>
      <c r="D80" s="10"/>
      <c r="E80" s="4"/>
      <c r="F80" s="57"/>
      <c r="G80" s="7"/>
      <c r="H80" s="65"/>
      <c r="I80" s="28"/>
      <c r="J80" s="28"/>
    </row>
    <row r="81" spans="1:10">
      <c r="A81" s="4"/>
      <c r="B81" s="85" t="s">
        <v>512</v>
      </c>
      <c r="D81" s="117">
        <v>1</v>
      </c>
      <c r="E81" s="183" t="s">
        <v>11</v>
      </c>
      <c r="F81" s="10"/>
      <c r="G81" s="10"/>
      <c r="H81" s="10"/>
      <c r="I81" s="28"/>
      <c r="J81" s="28"/>
    </row>
    <row r="82" spans="1:10">
      <c r="A82" s="4"/>
      <c r="B82" s="85" t="s">
        <v>509</v>
      </c>
      <c r="D82" s="117">
        <v>10</v>
      </c>
      <c r="E82" s="183" t="s">
        <v>75</v>
      </c>
      <c r="F82" s="10"/>
      <c r="G82" s="10"/>
      <c r="H82" s="10"/>
      <c r="I82" s="28"/>
      <c r="J82" s="28"/>
    </row>
    <row r="83" spans="1:10">
      <c r="A83" s="4"/>
      <c r="B83" s="85" t="s">
        <v>510</v>
      </c>
      <c r="D83" s="117">
        <v>20</v>
      </c>
      <c r="E83" s="183" t="s">
        <v>75</v>
      </c>
      <c r="F83" s="10"/>
      <c r="G83" s="10"/>
      <c r="H83" s="10"/>
      <c r="I83" s="28"/>
      <c r="J83" s="28"/>
    </row>
    <row r="84" spans="1:10" ht="21" customHeight="1">
      <c r="A84" s="4"/>
      <c r="B84" s="121" t="s">
        <v>469</v>
      </c>
      <c r="D84" s="117">
        <v>1</v>
      </c>
      <c r="E84" s="183" t="s">
        <v>11</v>
      </c>
      <c r="F84" s="10"/>
      <c r="G84" s="185"/>
      <c r="H84" s="116"/>
      <c r="I84" s="28"/>
      <c r="J84" s="28"/>
    </row>
    <row r="85" spans="1:10">
      <c r="A85" s="4"/>
      <c r="B85" s="122" t="s">
        <v>468</v>
      </c>
      <c r="C85" s="188"/>
      <c r="D85" s="117">
        <v>1</v>
      </c>
      <c r="E85" s="183" t="s">
        <v>11</v>
      </c>
      <c r="F85" s="10"/>
      <c r="G85" s="185"/>
      <c r="H85" s="116"/>
      <c r="I85" s="28"/>
      <c r="J85" s="28"/>
    </row>
    <row r="86" spans="1:10" ht="21.75" customHeight="1">
      <c r="B86" s="213" t="s">
        <v>511</v>
      </c>
      <c r="C86" s="213"/>
      <c r="D86" s="184">
        <v>1</v>
      </c>
      <c r="E86" s="183" t="s">
        <v>11</v>
      </c>
      <c r="F86" s="185"/>
      <c r="G86" s="10"/>
      <c r="H86" s="10"/>
      <c r="I86" s="57"/>
      <c r="J86" s="28"/>
    </row>
    <row r="87" spans="1:10" s="28" customFormat="1">
      <c r="D87" s="17"/>
    </row>
    <row r="88" spans="1:10">
      <c r="A88" s="39" t="s">
        <v>194</v>
      </c>
      <c r="B88" s="40"/>
      <c r="C88" s="40"/>
      <c r="D88" s="41"/>
      <c r="E88" s="42" t="s">
        <v>12</v>
      </c>
      <c r="F88" s="43"/>
      <c r="G88" s="43"/>
      <c r="H88" s="43"/>
    </row>
    <row r="89" spans="1:10">
      <c r="A89" s="11"/>
      <c r="B89" s="22"/>
      <c r="C89" s="22"/>
      <c r="D89" s="34"/>
      <c r="E89" s="13"/>
      <c r="F89" s="14"/>
      <c r="G89" s="14"/>
      <c r="H89" s="28"/>
    </row>
    <row r="90" spans="1:10">
      <c r="A90" s="2" t="s">
        <v>52</v>
      </c>
      <c r="B90" s="28"/>
      <c r="C90" s="28"/>
      <c r="D90" s="17"/>
      <c r="E90" s="28"/>
      <c r="F90" s="17"/>
      <c r="G90" s="17"/>
      <c r="H90" s="28"/>
    </row>
    <row r="91" spans="1:10">
      <c r="A91" s="2"/>
      <c r="B91" s="28"/>
      <c r="C91" s="28"/>
      <c r="D91" s="17"/>
      <c r="E91" s="28"/>
      <c r="F91" s="17"/>
      <c r="G91" s="17"/>
      <c r="H91" s="28"/>
    </row>
    <row r="92" spans="1:10">
      <c r="A92" s="4" t="s">
        <v>53</v>
      </c>
      <c r="B92" s="4"/>
      <c r="C92" s="28"/>
      <c r="D92" s="10">
        <f>D10</f>
        <v>27</v>
      </c>
      <c r="E92" s="4" t="s">
        <v>17</v>
      </c>
      <c r="F92" s="10"/>
      <c r="G92" s="17"/>
      <c r="H92" s="28"/>
    </row>
    <row r="93" spans="1:10">
      <c r="A93" s="4"/>
      <c r="B93" s="4" t="s">
        <v>386</v>
      </c>
      <c r="C93" s="28"/>
      <c r="D93" s="17"/>
      <c r="E93" s="3" t="s">
        <v>12</v>
      </c>
      <c r="F93" s="10"/>
      <c r="G93" s="10"/>
      <c r="H93" s="10"/>
    </row>
    <row r="94" spans="1:10">
      <c r="A94" s="22"/>
      <c r="B94" s="63"/>
      <c r="C94" s="22"/>
      <c r="D94" s="34"/>
      <c r="E94" s="13"/>
      <c r="F94" s="37"/>
      <c r="G94" s="37"/>
      <c r="H94" s="37"/>
    </row>
    <row r="95" spans="1:10">
      <c r="A95" s="39" t="s">
        <v>54</v>
      </c>
      <c r="B95" s="40"/>
      <c r="C95" s="40"/>
      <c r="D95" s="41"/>
      <c r="E95" s="42" t="s">
        <v>12</v>
      </c>
      <c r="F95" s="43"/>
      <c r="G95" s="43"/>
      <c r="H95" s="43"/>
    </row>
    <row r="96" spans="1:10" ht="13.5" thickBot="1">
      <c r="A96" s="11"/>
      <c r="B96" s="22"/>
      <c r="C96" s="22"/>
      <c r="D96" s="34"/>
      <c r="E96" s="13"/>
      <c r="F96" s="14"/>
      <c r="G96" s="14"/>
      <c r="H96" s="28"/>
    </row>
    <row r="97" spans="1:8" ht="13.5" thickBot="1">
      <c r="A97" s="51" t="s">
        <v>55</v>
      </c>
      <c r="B97" s="54"/>
      <c r="C97" s="54"/>
      <c r="D97" s="55"/>
      <c r="E97" s="56" t="s">
        <v>12</v>
      </c>
      <c r="F97" s="52"/>
      <c r="G97" s="52"/>
      <c r="H97" s="52"/>
    </row>
    <row r="100" spans="1:8">
      <c r="B100" s="85"/>
    </row>
    <row r="101" spans="1:8">
      <c r="B101" s="85"/>
    </row>
    <row r="102" spans="1:8">
      <c r="B102" s="85"/>
    </row>
    <row r="103" spans="1:8">
      <c r="B103" s="124"/>
    </row>
    <row r="104" spans="1:8">
      <c r="B104" s="85"/>
    </row>
    <row r="105" spans="1:8">
      <c r="B105" s="85"/>
    </row>
  </sheetData>
  <mergeCells count="6">
    <mergeCell ref="B86:C86"/>
    <mergeCell ref="F1:H1"/>
    <mergeCell ref="F2:H2"/>
    <mergeCell ref="F3:H3"/>
    <mergeCell ref="G5:H5"/>
    <mergeCell ref="F5:F6"/>
  </mergeCells>
  <pageMargins left="0.74803149606299213" right="0.55118110236220474" top="0.78740157480314965" bottom="0.59055118110236227" header="0.51181102362204722" footer="0.51181102362204722"/>
  <pageSetup paperSize="9" scale="88" fitToHeight="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121"/>
  <sheetViews>
    <sheetView topLeftCell="A98" zoomScale="115" zoomScaleNormal="115" workbookViewId="0">
      <selection activeCell="H113" sqref="F10:H113"/>
    </sheetView>
  </sheetViews>
  <sheetFormatPr defaultRowHeight="12.75"/>
  <cols>
    <col min="1" max="1" width="6.42578125" customWidth="1"/>
    <col min="3" max="3" width="33.5703125" customWidth="1"/>
    <col min="4" max="4" width="6.7109375" style="7" customWidth="1"/>
    <col min="6" max="10" width="12.570312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372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0.26+0.14</f>
        <v>0.4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150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201</v>
      </c>
      <c r="D28" s="10">
        <v>5.52</v>
      </c>
      <c r="E28" s="4" t="s">
        <v>18</v>
      </c>
      <c r="F28" s="10"/>
      <c r="G28" s="17"/>
      <c r="H28" s="30"/>
    </row>
    <row r="29" spans="1:8" s="28" customFormat="1">
      <c r="B29" s="4" t="s">
        <v>78</v>
      </c>
      <c r="D29" s="17"/>
      <c r="E29" s="3" t="s">
        <v>12</v>
      </c>
      <c r="F29" s="10"/>
      <c r="G29" s="10"/>
      <c r="H29" s="10"/>
    </row>
    <row r="30" spans="1:8" s="28" customFormat="1">
      <c r="A30" s="4" t="s">
        <v>364</v>
      </c>
      <c r="D30" s="10">
        <v>22.62</v>
      </c>
      <c r="E30" s="4" t="s">
        <v>17</v>
      </c>
      <c r="F30" s="10"/>
      <c r="G30" s="17"/>
    </row>
    <row r="31" spans="1:8" s="28" customFormat="1">
      <c r="A31"/>
      <c r="B31" s="4" t="s">
        <v>454</v>
      </c>
      <c r="D31" s="7"/>
      <c r="E31" s="4" t="s">
        <v>12</v>
      </c>
      <c r="F31" s="10"/>
      <c r="G31" s="10"/>
      <c r="H31" s="10"/>
    </row>
    <row r="32" spans="1:8" s="28" customFormat="1">
      <c r="D32" s="17"/>
    </row>
    <row r="33" spans="1:8" s="28" customFormat="1">
      <c r="A33" s="39" t="s">
        <v>154</v>
      </c>
      <c r="B33" s="40"/>
      <c r="C33" s="40"/>
      <c r="D33" s="41"/>
      <c r="E33" s="42" t="s">
        <v>12</v>
      </c>
      <c r="F33" s="43"/>
      <c r="G33" s="43"/>
      <c r="H33" s="43"/>
    </row>
    <row r="34" spans="1:8" s="28" customFormat="1">
      <c r="B34" s="4"/>
      <c r="D34" s="17"/>
      <c r="E34" s="3"/>
      <c r="F34" s="10"/>
      <c r="G34" s="10"/>
      <c r="H34" s="10"/>
    </row>
    <row r="35" spans="1:8" s="28" customFormat="1">
      <c r="A35" s="2" t="s">
        <v>195</v>
      </c>
      <c r="D35" s="17"/>
      <c r="F35" s="10"/>
      <c r="G35" s="10"/>
      <c r="H35" s="10"/>
    </row>
    <row r="36" spans="1:8" s="28" customFormat="1">
      <c r="A36" s="2"/>
      <c r="D36" s="17"/>
      <c r="F36" s="10"/>
      <c r="G36" s="10"/>
      <c r="H36" s="10"/>
    </row>
    <row r="37" spans="1:8" s="28" customFormat="1">
      <c r="A37" s="2" t="s">
        <v>155</v>
      </c>
      <c r="B37"/>
      <c r="C37"/>
      <c r="D37" s="7"/>
      <c r="E37"/>
      <c r="F37" s="17"/>
      <c r="G37" s="17"/>
    </row>
    <row r="38" spans="1:8">
      <c r="A38" s="4" t="s">
        <v>229</v>
      </c>
      <c r="B38" s="28"/>
      <c r="C38" s="28"/>
      <c r="D38" s="10">
        <f>(2*4.1)+(0.65*2)</f>
        <v>9.5</v>
      </c>
      <c r="E38" s="4" t="s">
        <v>75</v>
      </c>
      <c r="F38" s="10"/>
      <c r="G38" s="17"/>
    </row>
    <row r="39" spans="1:8" s="28" customFormat="1">
      <c r="B39" s="4" t="s">
        <v>228</v>
      </c>
      <c r="D39" s="17"/>
      <c r="E39" s="3" t="s">
        <v>12</v>
      </c>
      <c r="F39" s="10"/>
      <c r="G39" s="10"/>
      <c r="H39" s="10"/>
    </row>
    <row r="40" spans="1:8">
      <c r="A40" s="4" t="s">
        <v>156</v>
      </c>
      <c r="D40" s="10">
        <f>D10</f>
        <v>27</v>
      </c>
      <c r="E40" s="4" t="s">
        <v>17</v>
      </c>
      <c r="F40" s="10"/>
      <c r="G40" s="7"/>
    </row>
    <row r="41" spans="1:8">
      <c r="B41" s="4" t="s">
        <v>230</v>
      </c>
      <c r="D41" s="17"/>
      <c r="E41" s="3" t="s">
        <v>12</v>
      </c>
      <c r="F41" s="10"/>
      <c r="G41" s="10"/>
      <c r="H41" s="10"/>
    </row>
    <row r="42" spans="1:8">
      <c r="A42" s="4" t="s">
        <v>231</v>
      </c>
      <c r="D42" s="10">
        <f>D40</f>
        <v>27</v>
      </c>
      <c r="E42" s="4" t="s">
        <v>17</v>
      </c>
      <c r="F42" s="10"/>
      <c r="G42" s="10"/>
      <c r="H42" s="10"/>
    </row>
    <row r="43" spans="1:8">
      <c r="A43" s="4"/>
      <c r="D43" s="10"/>
      <c r="E43" s="4"/>
      <c r="F43" s="10"/>
      <c r="G43" s="10"/>
      <c r="H43" s="10"/>
    </row>
    <row r="44" spans="1:8">
      <c r="C44" s="3" t="s">
        <v>12</v>
      </c>
      <c r="D44" s="6"/>
      <c r="F44" s="7"/>
      <c r="G44" s="7"/>
    </row>
    <row r="45" spans="1:8">
      <c r="A45" s="39" t="s">
        <v>196</v>
      </c>
      <c r="B45" s="40"/>
      <c r="C45" s="40"/>
      <c r="D45" s="41"/>
      <c r="E45" s="42" t="s">
        <v>12</v>
      </c>
      <c r="F45" s="43"/>
      <c r="G45" s="43"/>
      <c r="H45" s="43"/>
    </row>
    <row r="46" spans="1:8">
      <c r="F46" s="7"/>
      <c r="G46" s="7"/>
    </row>
    <row r="47" spans="1:8">
      <c r="A47" s="2" t="s">
        <v>198</v>
      </c>
      <c r="F47" s="7"/>
      <c r="G47" s="7"/>
    </row>
    <row r="48" spans="1:8">
      <c r="F48" s="7"/>
      <c r="G48" s="7"/>
    </row>
    <row r="49" spans="1:8">
      <c r="A49" s="2" t="s">
        <v>197</v>
      </c>
      <c r="E49" s="28"/>
      <c r="F49" s="7"/>
      <c r="G49" s="7"/>
    </row>
    <row r="50" spans="1:8">
      <c r="A50" s="4" t="s">
        <v>403</v>
      </c>
      <c r="B50" s="4"/>
      <c r="D50" s="10">
        <f>D30</f>
        <v>22.62</v>
      </c>
      <c r="E50" s="4" t="s">
        <v>17</v>
      </c>
      <c r="F50" s="10"/>
      <c r="G50" s="10"/>
      <c r="H50" s="10"/>
    </row>
    <row r="51" spans="1:8">
      <c r="B51" s="4" t="s">
        <v>456</v>
      </c>
      <c r="E51" s="3" t="s">
        <v>12</v>
      </c>
      <c r="F51" s="10"/>
      <c r="G51" s="10"/>
      <c r="H51" s="10"/>
    </row>
    <row r="52" spans="1:8">
      <c r="F52" s="35"/>
      <c r="G52" s="35"/>
      <c r="H52" s="35"/>
    </row>
    <row r="53" spans="1:8" s="28" customFormat="1">
      <c r="A53" s="2" t="s">
        <v>162</v>
      </c>
      <c r="B53"/>
      <c r="C53"/>
      <c r="D53" s="17"/>
      <c r="E53"/>
      <c r="F53" s="10"/>
      <c r="G53" s="31"/>
      <c r="H53"/>
    </row>
    <row r="54" spans="1:8" s="28" customFormat="1">
      <c r="A54" s="4" t="s">
        <v>236</v>
      </c>
      <c r="B54"/>
      <c r="C54"/>
      <c r="D54" s="10">
        <f>D30</f>
        <v>22.62</v>
      </c>
      <c r="E54" s="4" t="s">
        <v>17</v>
      </c>
      <c r="F54" s="10"/>
      <c r="G54" s="10"/>
      <c r="H54" s="10"/>
    </row>
    <row r="55" spans="1:8" s="28" customFormat="1">
      <c r="A55"/>
      <c r="B55" s="4" t="s">
        <v>459</v>
      </c>
      <c r="C55"/>
      <c r="D55" s="7"/>
      <c r="E55" s="3" t="s">
        <v>12</v>
      </c>
      <c r="F55" s="10"/>
      <c r="G55" s="10"/>
      <c r="H55" s="10"/>
    </row>
    <row r="56" spans="1:8">
      <c r="A56" s="4" t="s">
        <v>235</v>
      </c>
      <c r="B56" s="4"/>
      <c r="D56" s="10">
        <f>D50</f>
        <v>22.62</v>
      </c>
      <c r="E56" s="4" t="s">
        <v>17</v>
      </c>
      <c r="F56" s="10"/>
      <c r="G56" s="10"/>
      <c r="H56" s="10"/>
    </row>
    <row r="57" spans="1:8">
      <c r="B57" s="4" t="s">
        <v>460</v>
      </c>
      <c r="D57" s="17"/>
      <c r="E57" s="3" t="s">
        <v>12</v>
      </c>
      <c r="F57" s="10"/>
      <c r="G57" s="10"/>
      <c r="H57" s="10"/>
    </row>
    <row r="58" spans="1:8">
      <c r="A58" s="4" t="s">
        <v>239</v>
      </c>
      <c r="B58" s="4"/>
      <c r="D58" s="10">
        <f>(D38*3.14*0.2)+(D10*0.2)</f>
        <v>11.366000000000001</v>
      </c>
      <c r="E58" s="4" t="s">
        <v>17</v>
      </c>
      <c r="F58" s="10"/>
      <c r="G58" s="10"/>
      <c r="H58" s="10"/>
    </row>
    <row r="59" spans="1:8">
      <c r="B59" s="4" t="s">
        <v>462</v>
      </c>
      <c r="D59" s="17"/>
      <c r="E59" s="3" t="s">
        <v>12</v>
      </c>
      <c r="F59" s="10"/>
      <c r="G59" s="10"/>
      <c r="H59" s="10"/>
    </row>
    <row r="60" spans="1:8">
      <c r="F60" s="35"/>
      <c r="G60" s="35"/>
      <c r="H60" s="35"/>
    </row>
    <row r="61" spans="1:8">
      <c r="F61" s="37"/>
      <c r="G61" s="34"/>
      <c r="H61" s="22"/>
    </row>
    <row r="62" spans="1:8">
      <c r="A62" s="39" t="s">
        <v>199</v>
      </c>
      <c r="B62" s="40"/>
      <c r="C62" s="40"/>
      <c r="D62" s="41"/>
      <c r="E62" s="42" t="s">
        <v>12</v>
      </c>
      <c r="F62" s="43"/>
      <c r="G62" s="43"/>
      <c r="H62" s="43"/>
    </row>
    <row r="63" spans="1:8">
      <c r="F63" s="37"/>
      <c r="G63" s="34"/>
      <c r="H63" s="22"/>
    </row>
    <row r="64" spans="1:8">
      <c r="A64" s="2" t="s">
        <v>163</v>
      </c>
      <c r="B64" s="28"/>
      <c r="C64" s="28"/>
      <c r="D64" s="17"/>
      <c r="E64" s="28"/>
      <c r="F64" s="37"/>
      <c r="G64" s="37"/>
      <c r="H64" s="37"/>
    </row>
    <row r="65" spans="1:8">
      <c r="A65" s="28"/>
      <c r="B65" s="28"/>
      <c r="C65" s="28"/>
      <c r="D65" s="17"/>
      <c r="E65" s="3" t="s">
        <v>12</v>
      </c>
      <c r="F65" s="37"/>
      <c r="G65" s="34"/>
      <c r="H65" s="22"/>
    </row>
    <row r="66" spans="1:8">
      <c r="A66" s="4" t="s">
        <v>240</v>
      </c>
      <c r="B66" s="28"/>
      <c r="C66" s="28"/>
      <c r="D66" s="10">
        <f>D10*0.05</f>
        <v>1.35</v>
      </c>
      <c r="E66" s="4" t="s">
        <v>18</v>
      </c>
      <c r="F66" s="10"/>
      <c r="G66" s="17"/>
      <c r="H66" s="28"/>
    </row>
    <row r="67" spans="1:8">
      <c r="A67" s="28"/>
      <c r="B67" s="4" t="s">
        <v>89</v>
      </c>
      <c r="C67" s="28"/>
      <c r="D67" s="17"/>
      <c r="E67" s="3" t="s">
        <v>12</v>
      </c>
      <c r="F67" s="10"/>
      <c r="G67" s="10"/>
      <c r="H67" s="10"/>
    </row>
    <row r="68" spans="1:8">
      <c r="A68" s="4" t="s">
        <v>244</v>
      </c>
      <c r="D68" s="10">
        <v>0.78120000000000001</v>
      </c>
      <c r="E68" s="4" t="s">
        <v>18</v>
      </c>
      <c r="F68" s="10"/>
      <c r="G68" s="10"/>
      <c r="H68" s="10"/>
    </row>
    <row r="69" spans="1:8">
      <c r="B69" s="4" t="s">
        <v>463</v>
      </c>
      <c r="D69" s="17"/>
      <c r="E69" s="3" t="s">
        <v>12</v>
      </c>
      <c r="F69" s="10"/>
      <c r="G69" s="10"/>
      <c r="H69" s="10"/>
    </row>
    <row r="70" spans="1:8">
      <c r="A70" s="4" t="s">
        <v>402</v>
      </c>
      <c r="B70" s="28"/>
      <c r="C70" s="28"/>
      <c r="D70" s="10">
        <v>11.16</v>
      </c>
      <c r="E70" s="4" t="s">
        <v>17</v>
      </c>
      <c r="F70" s="10"/>
      <c r="G70" s="31"/>
    </row>
    <row r="71" spans="1:8">
      <c r="A71" s="28"/>
      <c r="B71" s="4"/>
      <c r="C71" s="28"/>
      <c r="D71" s="17"/>
      <c r="E71" s="3" t="s">
        <v>12</v>
      </c>
      <c r="F71" s="10"/>
      <c r="G71" s="10"/>
      <c r="H71" s="10"/>
    </row>
    <row r="72" spans="1:8">
      <c r="A72" s="4" t="s">
        <v>404</v>
      </c>
      <c r="B72" s="28"/>
      <c r="C72" s="28"/>
      <c r="D72" s="10">
        <f>15.32*0.05</f>
        <v>0.76600000000000001</v>
      </c>
      <c r="E72" s="4" t="s">
        <v>18</v>
      </c>
      <c r="F72" s="10"/>
      <c r="G72" s="31"/>
      <c r="H72" s="33"/>
    </row>
    <row r="73" spans="1:8">
      <c r="A73" s="28"/>
      <c r="B73" s="4" t="s">
        <v>89</v>
      </c>
      <c r="C73" s="28"/>
      <c r="D73" s="17"/>
      <c r="E73" s="3" t="s">
        <v>12</v>
      </c>
      <c r="F73" s="10"/>
      <c r="G73" s="10"/>
      <c r="H73" s="10"/>
    </row>
    <row r="74" spans="1:8">
      <c r="F74" s="14"/>
      <c r="G74" s="14"/>
      <c r="H74" s="14"/>
    </row>
    <row r="75" spans="1:8">
      <c r="A75" s="39" t="s">
        <v>119</v>
      </c>
      <c r="B75" s="40"/>
      <c r="C75" s="40"/>
      <c r="D75" s="41"/>
      <c r="E75" s="42" t="s">
        <v>12</v>
      </c>
      <c r="F75" s="43"/>
      <c r="G75" s="43"/>
      <c r="H75" s="43"/>
    </row>
    <row r="76" spans="1:8">
      <c r="F76" s="7"/>
      <c r="G76" s="7"/>
    </row>
    <row r="77" spans="1:8">
      <c r="A77" s="2" t="s">
        <v>166</v>
      </c>
      <c r="B77" s="28"/>
      <c r="C77" s="28"/>
      <c r="D77" s="17"/>
      <c r="E77" s="28"/>
      <c r="F77" s="7"/>
      <c r="G77" s="7"/>
    </row>
    <row r="78" spans="1:8">
      <c r="F78" s="17"/>
      <c r="G78" s="7"/>
    </row>
    <row r="79" spans="1:8">
      <c r="A79" s="2" t="s">
        <v>167</v>
      </c>
      <c r="F79" s="17"/>
      <c r="G79" s="7"/>
    </row>
    <row r="80" spans="1:8">
      <c r="A80" s="4" t="s">
        <v>365</v>
      </c>
      <c r="B80" s="4"/>
      <c r="D80" s="10">
        <v>3</v>
      </c>
      <c r="E80" s="4" t="s">
        <v>11</v>
      </c>
      <c r="F80" s="10"/>
      <c r="G80" s="31"/>
      <c r="H80" s="33"/>
    </row>
    <row r="81" spans="1:10">
      <c r="A81" s="4"/>
      <c r="B81" s="4" t="s">
        <v>518</v>
      </c>
      <c r="F81" s="10"/>
      <c r="G81" s="10"/>
      <c r="H81" s="10"/>
    </row>
    <row r="82" spans="1:10">
      <c r="F82" s="35"/>
      <c r="G82" s="35"/>
      <c r="H82" s="35"/>
    </row>
    <row r="83" spans="1:10">
      <c r="A83" s="2" t="s">
        <v>170</v>
      </c>
      <c r="F83" s="17"/>
      <c r="G83" s="7"/>
    </row>
    <row r="84" spans="1:10">
      <c r="A84" s="4" t="s">
        <v>346</v>
      </c>
      <c r="B84" s="28"/>
      <c r="C84" s="28"/>
      <c r="D84" s="10"/>
      <c r="E84" s="4"/>
      <c r="F84" s="57"/>
      <c r="G84" s="7"/>
      <c r="H84" s="65"/>
      <c r="I84" s="28"/>
      <c r="J84" s="28"/>
    </row>
    <row r="85" spans="1:10">
      <c r="A85" s="4"/>
      <c r="B85" s="85" t="s">
        <v>512</v>
      </c>
      <c r="D85" s="117">
        <v>1</v>
      </c>
      <c r="E85" s="183" t="s">
        <v>11</v>
      </c>
      <c r="F85" s="10"/>
      <c r="G85" s="10"/>
      <c r="H85" s="10"/>
      <c r="I85" s="28"/>
      <c r="J85" s="28"/>
    </row>
    <row r="86" spans="1:10">
      <c r="A86" s="4"/>
      <c r="B86" s="85" t="s">
        <v>509</v>
      </c>
      <c r="D86" s="117">
        <v>10</v>
      </c>
      <c r="E86" s="183" t="s">
        <v>75</v>
      </c>
      <c r="F86" s="10"/>
      <c r="G86" s="10"/>
      <c r="H86" s="10"/>
      <c r="I86" s="28"/>
      <c r="J86" s="28"/>
    </row>
    <row r="87" spans="1:10">
      <c r="A87" s="4"/>
      <c r="B87" s="85" t="s">
        <v>510</v>
      </c>
      <c r="D87" s="117">
        <v>20</v>
      </c>
      <c r="E87" s="183" t="s">
        <v>75</v>
      </c>
      <c r="F87" s="10"/>
      <c r="G87" s="10"/>
      <c r="H87" s="10"/>
      <c r="I87" s="28"/>
      <c r="J87" s="33"/>
    </row>
    <row r="88" spans="1:10">
      <c r="A88" s="4"/>
      <c r="B88" s="121" t="s">
        <v>469</v>
      </c>
      <c r="D88" s="117">
        <v>1</v>
      </c>
      <c r="E88" s="183" t="s">
        <v>11</v>
      </c>
      <c r="F88" s="10"/>
      <c r="G88" s="10"/>
      <c r="H88" s="10"/>
      <c r="I88" s="28"/>
      <c r="J88" s="33"/>
    </row>
    <row r="89" spans="1:10">
      <c r="A89" s="4"/>
      <c r="B89" s="122" t="s">
        <v>468</v>
      </c>
      <c r="C89" s="188"/>
      <c r="D89" s="117">
        <v>1</v>
      </c>
      <c r="E89" s="183" t="s">
        <v>11</v>
      </c>
      <c r="F89" s="10"/>
      <c r="G89" s="10"/>
      <c r="H89" s="10"/>
      <c r="I89" s="28"/>
      <c r="J89" s="33"/>
    </row>
    <row r="90" spans="1:10" ht="21" customHeight="1">
      <c r="A90" s="4"/>
      <c r="B90" s="213" t="s">
        <v>511</v>
      </c>
      <c r="C90" s="213"/>
      <c r="D90" s="184">
        <v>1</v>
      </c>
      <c r="E90" s="183" t="s">
        <v>11</v>
      </c>
      <c r="F90" s="185"/>
      <c r="G90" s="185"/>
      <c r="H90" s="116"/>
      <c r="I90" s="28"/>
      <c r="J90" s="28"/>
    </row>
    <row r="91" spans="1:10">
      <c r="D91" s="17"/>
      <c r="F91" s="35"/>
      <c r="G91" s="35"/>
      <c r="H91" s="35"/>
      <c r="I91" s="57"/>
      <c r="J91" s="57"/>
    </row>
    <row r="92" spans="1:10">
      <c r="A92" s="2" t="s">
        <v>347</v>
      </c>
      <c r="D92" s="17"/>
      <c r="F92" s="17"/>
      <c r="G92" s="7"/>
      <c r="I92" s="59"/>
      <c r="J92" s="59"/>
    </row>
    <row r="93" spans="1:10">
      <c r="A93" s="189" t="s">
        <v>348</v>
      </c>
      <c r="B93" s="190"/>
      <c r="C93" s="190"/>
      <c r="D93" s="10"/>
      <c r="E93" s="4"/>
      <c r="F93" s="57"/>
      <c r="G93" s="10"/>
      <c r="I93" s="28"/>
      <c r="J93" s="28"/>
    </row>
    <row r="94" spans="1:10">
      <c r="A94" s="4"/>
      <c r="B94" s="85" t="s">
        <v>516</v>
      </c>
      <c r="D94" s="182">
        <v>1</v>
      </c>
      <c r="E94" s="181" t="s">
        <v>11</v>
      </c>
      <c r="F94" s="37"/>
      <c r="G94" s="37"/>
      <c r="H94" s="37"/>
      <c r="I94" s="57"/>
      <c r="J94" s="60"/>
    </row>
    <row r="95" spans="1:10">
      <c r="A95" s="4"/>
      <c r="B95" s="85" t="s">
        <v>506</v>
      </c>
      <c r="D95" s="182">
        <v>14.43</v>
      </c>
      <c r="E95" s="181" t="s">
        <v>75</v>
      </c>
      <c r="F95" s="37"/>
      <c r="G95" s="37"/>
      <c r="H95" s="37"/>
      <c r="I95" s="57"/>
      <c r="J95" s="60"/>
    </row>
    <row r="96" spans="1:10">
      <c r="A96" s="4"/>
      <c r="B96" s="85" t="s">
        <v>507</v>
      </c>
      <c r="D96" s="182">
        <v>10</v>
      </c>
      <c r="E96" s="181" t="s">
        <v>75</v>
      </c>
      <c r="F96" s="37"/>
      <c r="G96" s="37"/>
      <c r="H96" s="37"/>
      <c r="I96" s="57"/>
      <c r="J96" s="60"/>
    </row>
    <row r="97" spans="1:10">
      <c r="A97" s="4"/>
      <c r="B97" s="85" t="s">
        <v>501</v>
      </c>
      <c r="D97" s="182">
        <v>4</v>
      </c>
      <c r="E97" s="181" t="s">
        <v>11</v>
      </c>
      <c r="F97" s="37"/>
      <c r="G97" s="37"/>
      <c r="H97" s="37"/>
      <c r="I97" s="57"/>
      <c r="J97" s="60"/>
    </row>
    <row r="98" spans="1:10">
      <c r="A98" s="4"/>
      <c r="B98" s="85" t="s">
        <v>504</v>
      </c>
      <c r="D98" s="182">
        <v>1</v>
      </c>
      <c r="E98" s="181" t="s">
        <v>11</v>
      </c>
      <c r="F98" s="37"/>
      <c r="G98" s="37"/>
      <c r="H98" s="37"/>
      <c r="I98" s="57"/>
      <c r="J98" s="60"/>
    </row>
    <row r="99" spans="1:10">
      <c r="A99" s="4"/>
      <c r="B99" s="85" t="s">
        <v>505</v>
      </c>
      <c r="D99" s="182">
        <v>1</v>
      </c>
      <c r="E99" s="181" t="s">
        <v>11</v>
      </c>
      <c r="F99" s="37"/>
      <c r="G99" s="37"/>
      <c r="H99" s="37"/>
      <c r="I99" s="57"/>
      <c r="J99" s="60"/>
    </row>
    <row r="100" spans="1:10">
      <c r="A100" s="4"/>
      <c r="B100" s="85" t="s">
        <v>519</v>
      </c>
      <c r="D100" s="182">
        <v>10</v>
      </c>
      <c r="E100" s="181" t="s">
        <v>11</v>
      </c>
      <c r="F100" s="37"/>
      <c r="G100" s="37"/>
      <c r="H100" s="37"/>
      <c r="I100" s="57"/>
      <c r="J100" s="60"/>
    </row>
    <row r="101" spans="1:10">
      <c r="A101" s="4"/>
      <c r="B101" s="85" t="s">
        <v>517</v>
      </c>
      <c r="D101" s="182">
        <v>1</v>
      </c>
      <c r="E101" s="181" t="s">
        <v>11</v>
      </c>
      <c r="F101" s="37"/>
      <c r="G101" s="37"/>
      <c r="H101" s="37"/>
      <c r="I101" s="57"/>
      <c r="J101" s="60"/>
    </row>
    <row r="102" spans="1:10">
      <c r="A102" s="4"/>
      <c r="B102" s="85"/>
      <c r="D102" s="182"/>
      <c r="E102" s="181"/>
      <c r="F102" s="35"/>
      <c r="G102" s="35"/>
      <c r="H102" s="35"/>
      <c r="I102" s="57"/>
      <c r="J102" s="60"/>
    </row>
    <row r="103" spans="1:10" s="28" customFormat="1">
      <c r="D103" s="17"/>
    </row>
    <row r="104" spans="1:10">
      <c r="A104" s="39" t="s">
        <v>194</v>
      </c>
      <c r="B104" s="40"/>
      <c r="C104" s="40"/>
      <c r="D104" s="41"/>
      <c r="E104" s="42" t="s">
        <v>12</v>
      </c>
      <c r="F104" s="43"/>
      <c r="G104" s="43"/>
      <c r="H104" s="43"/>
    </row>
    <row r="105" spans="1:10">
      <c r="A105" s="11"/>
      <c r="B105" s="22"/>
      <c r="C105" s="22"/>
      <c r="D105" s="34"/>
      <c r="E105" s="13"/>
      <c r="F105" s="14"/>
      <c r="G105" s="14"/>
      <c r="H105" s="28"/>
    </row>
    <row r="106" spans="1:10">
      <c r="A106" s="2" t="s">
        <v>52</v>
      </c>
      <c r="B106" s="28"/>
      <c r="C106" s="28"/>
      <c r="D106" s="17"/>
      <c r="E106" s="28"/>
      <c r="F106" s="17"/>
      <c r="G106" s="17"/>
      <c r="H106" s="28"/>
    </row>
    <row r="107" spans="1:10">
      <c r="A107" s="2"/>
      <c r="B107" s="28"/>
      <c r="C107" s="28"/>
      <c r="D107" s="17"/>
      <c r="E107" s="28"/>
      <c r="F107" s="17"/>
      <c r="G107" s="17"/>
      <c r="H107" s="28"/>
    </row>
    <row r="108" spans="1:10">
      <c r="A108" s="4" t="s">
        <v>53</v>
      </c>
      <c r="B108" s="4"/>
      <c r="C108" s="28"/>
      <c r="D108" s="10">
        <f>D10</f>
        <v>27</v>
      </c>
      <c r="E108" s="4" t="s">
        <v>17</v>
      </c>
      <c r="F108" s="10"/>
      <c r="G108" s="17"/>
      <c r="H108" s="28"/>
    </row>
    <row r="109" spans="1:10">
      <c r="A109" s="4"/>
      <c r="B109" s="4" t="s">
        <v>386</v>
      </c>
      <c r="C109" s="28"/>
      <c r="D109" s="17"/>
      <c r="E109" s="3" t="s">
        <v>12</v>
      </c>
      <c r="F109" s="10"/>
      <c r="G109" s="10"/>
      <c r="H109" s="10"/>
    </row>
    <row r="110" spans="1:10">
      <c r="A110" s="22"/>
      <c r="B110" s="63"/>
      <c r="C110" s="22"/>
      <c r="D110" s="34"/>
      <c r="E110" s="13"/>
      <c r="F110" s="37"/>
      <c r="G110" s="37"/>
      <c r="H110" s="37"/>
    </row>
    <row r="111" spans="1:10">
      <c r="A111" s="39" t="s">
        <v>54</v>
      </c>
      <c r="B111" s="40"/>
      <c r="C111" s="40"/>
      <c r="D111" s="41"/>
      <c r="E111" s="42" t="s">
        <v>12</v>
      </c>
      <c r="F111" s="43"/>
      <c r="G111" s="43"/>
      <c r="H111" s="43"/>
    </row>
    <row r="112" spans="1:10" ht="13.5" thickBot="1">
      <c r="A112" s="11"/>
      <c r="B112" s="22"/>
      <c r="C112" s="22"/>
      <c r="D112" s="34"/>
      <c r="E112" s="13"/>
      <c r="F112" s="14"/>
      <c r="G112" s="14"/>
      <c r="H112" s="28"/>
    </row>
    <row r="113" spans="1:8" ht="13.5" thickBot="1">
      <c r="A113" s="51" t="s">
        <v>55</v>
      </c>
      <c r="B113" s="54"/>
      <c r="C113" s="54"/>
      <c r="D113" s="55"/>
      <c r="E113" s="56" t="s">
        <v>12</v>
      </c>
      <c r="F113" s="52"/>
      <c r="G113" s="52"/>
      <c r="H113" s="52"/>
    </row>
    <row r="116" spans="1:8">
      <c r="B116" s="85"/>
    </row>
    <row r="117" spans="1:8">
      <c r="B117" s="85"/>
    </row>
    <row r="118" spans="1:8">
      <c r="B118" s="85"/>
    </row>
    <row r="119" spans="1:8">
      <c r="B119" s="124"/>
    </row>
    <row r="120" spans="1:8">
      <c r="B120" s="85"/>
    </row>
    <row r="121" spans="1:8">
      <c r="B121" s="85"/>
    </row>
  </sheetData>
  <mergeCells count="6">
    <mergeCell ref="B90:C90"/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90" fitToHeight="3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1"/>
  <sheetViews>
    <sheetView topLeftCell="B48" zoomScale="115" zoomScaleNormal="115" workbookViewId="0">
      <selection activeCell="K69" sqref="K69"/>
    </sheetView>
  </sheetViews>
  <sheetFormatPr defaultRowHeight="12.75"/>
  <cols>
    <col min="1" max="1" width="6.42578125" customWidth="1"/>
    <col min="3" max="3" width="27.5703125" customWidth="1"/>
    <col min="4" max="4" width="8.7109375" style="7" customWidth="1"/>
    <col min="6" max="10" width="12.710937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380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v>0.26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 s="28" customFormat="1">
      <c r="A26" s="2" t="s">
        <v>195</v>
      </c>
      <c r="D26" s="17"/>
      <c r="F26" s="10"/>
      <c r="G26" s="10"/>
      <c r="H26" s="10"/>
    </row>
    <row r="27" spans="1:8" s="28" customFormat="1">
      <c r="A27" s="2"/>
      <c r="D27" s="17"/>
      <c r="F27" s="10"/>
      <c r="G27" s="10"/>
      <c r="H27" s="10"/>
    </row>
    <row r="28" spans="1:8" s="28" customFormat="1">
      <c r="A28" s="2" t="s">
        <v>155</v>
      </c>
      <c r="B28"/>
      <c r="C28"/>
      <c r="D28" s="7"/>
      <c r="E28"/>
      <c r="F28" s="17"/>
      <c r="G28" s="17"/>
    </row>
    <row r="29" spans="1:8">
      <c r="A29" s="4" t="s">
        <v>229</v>
      </c>
      <c r="B29" s="28"/>
      <c r="C29" s="28"/>
      <c r="D29" s="10">
        <v>9.9</v>
      </c>
      <c r="E29" s="4" t="s">
        <v>75</v>
      </c>
      <c r="F29" s="10"/>
      <c r="G29" s="17"/>
    </row>
    <row r="30" spans="1:8" s="28" customFormat="1">
      <c r="B30" s="4" t="s">
        <v>228</v>
      </c>
      <c r="D30" s="17"/>
      <c r="E30" s="3" t="s">
        <v>12</v>
      </c>
      <c r="F30" s="10"/>
      <c r="G30" s="10"/>
      <c r="H30" s="10"/>
    </row>
    <row r="31" spans="1:8">
      <c r="A31" s="4" t="s">
        <v>156</v>
      </c>
      <c r="D31" s="10">
        <f>D10</f>
        <v>27</v>
      </c>
      <c r="E31" s="4" t="s">
        <v>17</v>
      </c>
      <c r="F31" s="10"/>
      <c r="G31" s="7"/>
    </row>
    <row r="32" spans="1:8">
      <c r="B32" s="4" t="s">
        <v>230</v>
      </c>
      <c r="D32" s="17"/>
      <c r="E32" s="3" t="s">
        <v>12</v>
      </c>
      <c r="F32" s="10"/>
      <c r="G32" s="10"/>
      <c r="H32" s="10"/>
    </row>
    <row r="33" spans="1:8">
      <c r="A33" s="4" t="s">
        <v>231</v>
      </c>
      <c r="D33" s="10">
        <f>D31</f>
        <v>27</v>
      </c>
      <c r="E33" s="4" t="s">
        <v>17</v>
      </c>
      <c r="F33" s="10"/>
      <c r="G33" s="10"/>
      <c r="H33" s="10"/>
    </row>
    <row r="34" spans="1:8">
      <c r="A34" s="4"/>
      <c r="D34" s="10"/>
      <c r="E34" s="4"/>
      <c r="F34" s="10"/>
      <c r="G34" s="10"/>
      <c r="H34" s="10"/>
    </row>
    <row r="35" spans="1:8">
      <c r="C35" s="3" t="s">
        <v>12</v>
      </c>
      <c r="D35" s="6"/>
      <c r="F35" s="7"/>
      <c r="G35" s="7"/>
    </row>
    <row r="36" spans="1:8">
      <c r="A36" s="39" t="s">
        <v>196</v>
      </c>
      <c r="B36" s="40"/>
      <c r="C36" s="40"/>
      <c r="D36" s="41"/>
      <c r="E36" s="42" t="s">
        <v>12</v>
      </c>
      <c r="F36" s="43"/>
      <c r="G36" s="43"/>
      <c r="H36" s="43"/>
    </row>
    <row r="37" spans="1:8">
      <c r="F37" s="7"/>
      <c r="G37" s="7"/>
    </row>
    <row r="38" spans="1:8">
      <c r="A38" s="2" t="s">
        <v>198</v>
      </c>
      <c r="F38" s="7"/>
      <c r="G38" s="7"/>
    </row>
    <row r="39" spans="1:8">
      <c r="F39" s="7"/>
      <c r="G39" s="7"/>
    </row>
    <row r="40" spans="1:8">
      <c r="A40" s="4" t="s">
        <v>350</v>
      </c>
      <c r="B40" s="4"/>
      <c r="D40" s="10">
        <f>(D29*3.14*0.2)+(D10*0.2)</f>
        <v>11.6172</v>
      </c>
      <c r="E40" s="4" t="s">
        <v>17</v>
      </c>
      <c r="F40" s="10"/>
      <c r="G40" s="10"/>
      <c r="H40" s="10"/>
    </row>
    <row r="41" spans="1:8">
      <c r="B41" s="4" t="s">
        <v>462</v>
      </c>
      <c r="D41" s="17"/>
      <c r="E41" s="3" t="s">
        <v>12</v>
      </c>
      <c r="F41" s="10"/>
      <c r="G41" s="10"/>
      <c r="H41" s="10"/>
    </row>
    <row r="42" spans="1:8">
      <c r="F42" s="37"/>
      <c r="G42" s="34"/>
      <c r="H42" s="22"/>
    </row>
    <row r="43" spans="1:8">
      <c r="A43" s="39" t="s">
        <v>199</v>
      </c>
      <c r="B43" s="40"/>
      <c r="C43" s="40"/>
      <c r="D43" s="41"/>
      <c r="E43" s="42" t="s">
        <v>12</v>
      </c>
      <c r="F43" s="43"/>
      <c r="G43" s="43"/>
      <c r="H43" s="43"/>
    </row>
    <row r="44" spans="1:8">
      <c r="F44" s="37"/>
      <c r="G44" s="34"/>
      <c r="H44" s="22"/>
    </row>
    <row r="45" spans="1:8">
      <c r="A45" s="2" t="s">
        <v>163</v>
      </c>
      <c r="B45" s="28"/>
      <c r="C45" s="28"/>
      <c r="D45" s="17"/>
      <c r="E45" s="28"/>
      <c r="F45" s="37"/>
      <c r="G45" s="37"/>
      <c r="H45" s="37"/>
    </row>
    <row r="46" spans="1:8">
      <c r="A46" s="28"/>
      <c r="B46" s="28"/>
      <c r="C46" s="28"/>
      <c r="D46" s="17"/>
      <c r="E46" s="3" t="s">
        <v>12</v>
      </c>
      <c r="F46" s="37"/>
      <c r="G46" s="34"/>
      <c r="H46" s="22"/>
    </row>
    <row r="47" spans="1:8">
      <c r="A47" s="4" t="s">
        <v>240</v>
      </c>
      <c r="B47" s="28"/>
      <c r="C47" s="28"/>
      <c r="D47" s="10">
        <f>D10*0.05</f>
        <v>1.35</v>
      </c>
      <c r="E47" s="4" t="s">
        <v>18</v>
      </c>
      <c r="F47" s="10"/>
      <c r="G47" s="17"/>
      <c r="H47" s="28"/>
    </row>
    <row r="48" spans="1:8">
      <c r="A48" s="28"/>
      <c r="B48" s="4" t="s">
        <v>89</v>
      </c>
      <c r="C48" s="28"/>
      <c r="D48" s="17"/>
      <c r="E48" s="3" t="s">
        <v>12</v>
      </c>
      <c r="F48" s="10"/>
      <c r="G48" s="10"/>
      <c r="H48" s="10"/>
    </row>
    <row r="49" spans="1:8">
      <c r="A49" s="4" t="s">
        <v>353</v>
      </c>
      <c r="B49" s="28"/>
      <c r="C49" s="28"/>
      <c r="D49" s="10">
        <v>12.96</v>
      </c>
      <c r="E49" s="4" t="s">
        <v>17</v>
      </c>
      <c r="F49" s="10"/>
      <c r="G49" s="31"/>
    </row>
    <row r="50" spans="1:8">
      <c r="A50" s="28"/>
      <c r="B50" s="4"/>
      <c r="C50" s="28"/>
      <c r="D50" s="17"/>
      <c r="E50" s="3" t="s">
        <v>12</v>
      </c>
      <c r="F50" s="10"/>
      <c r="G50" s="10"/>
      <c r="H50" s="10"/>
    </row>
    <row r="51" spans="1:8">
      <c r="A51" s="4" t="s">
        <v>397</v>
      </c>
      <c r="B51" s="28"/>
      <c r="C51" s="28"/>
      <c r="D51" s="10">
        <f>15.92*0.05</f>
        <v>0.79600000000000004</v>
      </c>
      <c r="E51" s="4" t="s">
        <v>18</v>
      </c>
      <c r="F51" s="10"/>
      <c r="G51" s="31"/>
      <c r="H51" s="33"/>
    </row>
    <row r="52" spans="1:8">
      <c r="A52" s="28"/>
      <c r="B52" s="4" t="s">
        <v>89</v>
      </c>
      <c r="C52" s="28"/>
      <c r="D52" s="17"/>
      <c r="E52" s="3" t="s">
        <v>12</v>
      </c>
      <c r="F52" s="10"/>
      <c r="G52" s="10"/>
      <c r="H52" s="10"/>
    </row>
    <row r="53" spans="1:8">
      <c r="F53" s="14"/>
      <c r="G53" s="14"/>
      <c r="H53" s="14"/>
    </row>
    <row r="54" spans="1:8">
      <c r="A54" s="39" t="s">
        <v>119</v>
      </c>
      <c r="B54" s="40"/>
      <c r="C54" s="40"/>
      <c r="D54" s="41"/>
      <c r="E54" s="42" t="s">
        <v>12</v>
      </c>
      <c r="F54" s="43"/>
      <c r="G54" s="43"/>
      <c r="H54" s="43"/>
    </row>
    <row r="55" spans="1:8">
      <c r="F55" s="7"/>
      <c r="G55" s="7"/>
    </row>
    <row r="56" spans="1:8">
      <c r="A56" s="2" t="s">
        <v>52</v>
      </c>
      <c r="B56" s="28"/>
      <c r="C56" s="28"/>
      <c r="D56" s="17"/>
      <c r="E56" s="28"/>
      <c r="F56" s="17"/>
      <c r="G56" s="17"/>
      <c r="H56" s="28"/>
    </row>
    <row r="57" spans="1:8">
      <c r="A57" s="2"/>
      <c r="B57" s="28"/>
      <c r="C57" s="28"/>
      <c r="D57" s="17"/>
      <c r="E57" s="28"/>
      <c r="F57" s="17"/>
      <c r="G57" s="17"/>
      <c r="H57" s="28"/>
    </row>
    <row r="58" spans="1:8">
      <c r="A58" s="4" t="s">
        <v>53</v>
      </c>
      <c r="B58" s="4"/>
      <c r="C58" s="28"/>
      <c r="D58" s="10">
        <f>D10</f>
        <v>27</v>
      </c>
      <c r="E58" s="4" t="s">
        <v>17</v>
      </c>
      <c r="F58" s="10"/>
      <c r="G58" s="17"/>
      <c r="H58" s="28"/>
    </row>
    <row r="59" spans="1:8">
      <c r="A59" s="4"/>
      <c r="B59" s="4" t="s">
        <v>386</v>
      </c>
      <c r="C59" s="28"/>
      <c r="D59" s="17"/>
      <c r="E59" s="3" t="s">
        <v>12</v>
      </c>
      <c r="F59" s="10"/>
      <c r="G59" s="10"/>
      <c r="H59" s="10"/>
    </row>
    <row r="60" spans="1:8">
      <c r="A60" s="22"/>
      <c r="B60" s="63"/>
      <c r="C60" s="22"/>
      <c r="D60" s="34"/>
      <c r="E60" s="13"/>
      <c r="F60" s="37"/>
      <c r="G60" s="37"/>
      <c r="H60" s="37"/>
    </row>
    <row r="61" spans="1:8">
      <c r="A61" s="39" t="s">
        <v>54</v>
      </c>
      <c r="B61" s="40"/>
      <c r="C61" s="40"/>
      <c r="D61" s="41"/>
      <c r="E61" s="42" t="s">
        <v>12</v>
      </c>
      <c r="F61" s="43"/>
      <c r="G61" s="43"/>
      <c r="H61" s="43"/>
    </row>
    <row r="62" spans="1:8" ht="13.5" thickBot="1">
      <c r="A62" s="11"/>
      <c r="B62" s="22"/>
      <c r="C62" s="22"/>
      <c r="D62" s="34"/>
      <c r="E62" s="13"/>
      <c r="F62" s="14"/>
      <c r="G62" s="14"/>
      <c r="H62" s="28"/>
    </row>
    <row r="63" spans="1:8" ht="13.5" thickBot="1">
      <c r="A63" s="51" t="s">
        <v>55</v>
      </c>
      <c r="B63" s="54"/>
      <c r="C63" s="54"/>
      <c r="D63" s="55"/>
      <c r="E63" s="56" t="s">
        <v>12</v>
      </c>
      <c r="F63" s="52"/>
      <c r="G63" s="52"/>
      <c r="H63" s="52"/>
    </row>
    <row r="66" spans="2:2">
      <c r="B66" s="85"/>
    </row>
    <row r="67" spans="2:2">
      <c r="B67" s="85"/>
    </row>
    <row r="68" spans="2:2">
      <c r="B68" s="85"/>
    </row>
    <row r="69" spans="2:2">
      <c r="B69" s="124"/>
    </row>
    <row r="70" spans="2:2">
      <c r="B70" s="85"/>
    </row>
    <row r="71" spans="2:2">
      <c r="B71" s="85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39370078740157483" header="0.51181102362204722" footer="0.51181102362204722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7"/>
  <sheetViews>
    <sheetView tabSelected="1" topLeftCell="B1" zoomScale="85" zoomScaleNormal="85" workbookViewId="0">
      <selection activeCell="L48" sqref="L48"/>
    </sheetView>
  </sheetViews>
  <sheetFormatPr defaultRowHeight="12.75"/>
  <cols>
    <col min="1" max="1" width="20.42578125" style="85" customWidth="1"/>
    <col min="2" max="2" width="5" style="85" customWidth="1"/>
    <col min="3" max="3" width="10.140625" style="85" customWidth="1"/>
    <col min="4" max="4" width="5" style="85" customWidth="1"/>
    <col min="5" max="5" width="10.42578125" style="85" customWidth="1"/>
    <col min="6" max="6" width="5" style="85" customWidth="1"/>
    <col min="7" max="7" width="10.42578125" style="85" customWidth="1"/>
    <col min="8" max="8" width="5" style="85" customWidth="1"/>
    <col min="9" max="9" width="10.140625" style="85" customWidth="1"/>
    <col min="10" max="10" width="5" style="85" customWidth="1"/>
    <col min="11" max="11" width="8.85546875" style="85" customWidth="1"/>
    <col min="12" max="12" width="5" style="85" customWidth="1"/>
    <col min="13" max="13" width="9.7109375" style="85" customWidth="1"/>
    <col min="14" max="14" width="16" customWidth="1"/>
    <col min="15" max="15" width="13.28515625" customWidth="1"/>
    <col min="16" max="16" width="9.140625" customWidth="1"/>
  </cols>
  <sheetData>
    <row r="1" spans="1:15" ht="20.25">
      <c r="A1" s="145" t="s">
        <v>435</v>
      </c>
      <c r="B1" s="146"/>
      <c r="C1" s="146"/>
      <c r="D1" s="147"/>
      <c r="E1" s="146"/>
      <c r="F1" s="147"/>
      <c r="G1" s="147"/>
      <c r="H1" s="147"/>
      <c r="I1" s="146"/>
      <c r="J1" s="148"/>
      <c r="K1" s="202" t="s">
        <v>441</v>
      </c>
      <c r="L1" s="202"/>
      <c r="M1" s="202"/>
      <c r="N1" s="149"/>
    </row>
    <row r="2" spans="1:15">
      <c r="A2" s="150"/>
      <c r="B2" s="76"/>
      <c r="C2" s="76"/>
      <c r="D2" s="127"/>
      <c r="E2" s="76"/>
      <c r="F2" s="127"/>
      <c r="G2" s="127"/>
      <c r="H2" s="127"/>
      <c r="I2" s="138"/>
      <c r="J2" s="139"/>
      <c r="K2" s="203" t="s">
        <v>445</v>
      </c>
      <c r="L2" s="203"/>
      <c r="M2" s="203"/>
      <c r="N2" s="151"/>
    </row>
    <row r="3" spans="1:15">
      <c r="A3" s="152" t="s">
        <v>1</v>
      </c>
      <c r="B3" s="79" t="s">
        <v>285</v>
      </c>
      <c r="C3" s="76"/>
      <c r="D3" s="80"/>
      <c r="E3" s="76"/>
      <c r="F3" s="127"/>
      <c r="G3" s="127"/>
      <c r="H3" s="127"/>
      <c r="I3" s="76"/>
      <c r="J3" s="139"/>
      <c r="K3" s="204">
        <v>2015</v>
      </c>
      <c r="L3" s="204"/>
      <c r="M3" s="204"/>
      <c r="N3" s="151"/>
    </row>
    <row r="4" spans="1:15" ht="13.5" thickBot="1">
      <c r="A4" s="153" t="s">
        <v>2</v>
      </c>
      <c r="B4" s="154" t="s">
        <v>63</v>
      </c>
      <c r="C4" s="155"/>
      <c r="D4" s="156"/>
      <c r="E4" s="154"/>
      <c r="F4" s="156"/>
      <c r="G4" s="156"/>
      <c r="H4" s="156" t="s">
        <v>3</v>
      </c>
      <c r="I4" s="154"/>
      <c r="J4" s="154" t="s">
        <v>4</v>
      </c>
      <c r="K4" s="158"/>
      <c r="L4" s="158"/>
      <c r="M4" s="158"/>
      <c r="N4" s="159"/>
    </row>
    <row r="6" spans="1:15">
      <c r="A6" s="86" t="s">
        <v>410</v>
      </c>
      <c r="B6" s="86" t="s">
        <v>411</v>
      </c>
      <c r="C6" s="86"/>
      <c r="D6" s="86" t="s">
        <v>412</v>
      </c>
      <c r="E6" s="86"/>
      <c r="F6" s="86" t="s">
        <v>413</v>
      </c>
      <c r="G6" s="86"/>
      <c r="H6" s="86" t="s">
        <v>414</v>
      </c>
      <c r="I6" s="86"/>
      <c r="J6" s="86" t="s">
        <v>415</v>
      </c>
      <c r="K6" s="86"/>
      <c r="L6" s="86" t="s">
        <v>416</v>
      </c>
      <c r="M6" s="86"/>
      <c r="N6" s="87" t="s">
        <v>433</v>
      </c>
    </row>
    <row r="7" spans="1:15">
      <c r="A7" s="86" t="s">
        <v>423</v>
      </c>
      <c r="B7" s="96">
        <v>1</v>
      </c>
      <c r="C7" s="94">
        <f>N7*B7</f>
        <v>0</v>
      </c>
      <c r="D7" s="88">
        <v>1</v>
      </c>
      <c r="E7" s="88"/>
      <c r="F7" s="88">
        <v>1</v>
      </c>
      <c r="G7" s="88"/>
      <c r="H7" s="88">
        <v>1</v>
      </c>
      <c r="I7" s="88"/>
      <c r="J7" s="88">
        <v>1</v>
      </c>
      <c r="K7" s="88"/>
      <c r="L7" s="88">
        <v>1</v>
      </c>
      <c r="M7" s="88"/>
      <c r="N7" s="43">
        <f>PAISAGISMO!H20</f>
        <v>0</v>
      </c>
    </row>
    <row r="8" spans="1:15">
      <c r="A8" s="89" t="s">
        <v>424</v>
      </c>
      <c r="B8" s="96">
        <v>0.33339999999999997</v>
      </c>
      <c r="C8" s="94">
        <f>N8*B8</f>
        <v>0</v>
      </c>
      <c r="D8" s="96">
        <v>0.66</v>
      </c>
      <c r="E8" s="94">
        <f>C8</f>
        <v>0</v>
      </c>
      <c r="F8" s="96">
        <v>1</v>
      </c>
      <c r="G8" s="94">
        <f>C8</f>
        <v>0</v>
      </c>
      <c r="H8" s="88">
        <v>1</v>
      </c>
      <c r="I8" s="88"/>
      <c r="J8" s="88">
        <v>1</v>
      </c>
      <c r="K8" s="88"/>
      <c r="L8" s="88">
        <v>1</v>
      </c>
      <c r="M8" s="88"/>
      <c r="N8" s="43">
        <f>PAISAGISMO!H31</f>
        <v>0</v>
      </c>
    </row>
    <row r="9" spans="1:15">
      <c r="A9" s="87" t="s">
        <v>425</v>
      </c>
      <c r="B9" s="91"/>
      <c r="C9" s="91"/>
      <c r="D9" s="96">
        <v>0.33339999999999997</v>
      </c>
      <c r="E9" s="94">
        <f>N9*D9</f>
        <v>0</v>
      </c>
      <c r="F9" s="96">
        <v>0.66</v>
      </c>
      <c r="G9" s="94">
        <f>E9</f>
        <v>0</v>
      </c>
      <c r="H9" s="96">
        <v>1</v>
      </c>
      <c r="I9" s="94">
        <f>G9</f>
        <v>0</v>
      </c>
      <c r="J9" s="88">
        <v>1</v>
      </c>
      <c r="K9" s="88"/>
      <c r="L9" s="88">
        <v>1</v>
      </c>
      <c r="M9" s="88"/>
      <c r="N9" s="43">
        <f>PAISAGISMO!H122</f>
        <v>0</v>
      </c>
    </row>
    <row r="10" spans="1:15">
      <c r="A10" s="87" t="s">
        <v>426</v>
      </c>
      <c r="B10" s="91"/>
      <c r="C10" s="91"/>
      <c r="D10" s="91"/>
      <c r="E10" s="91"/>
      <c r="F10" s="91"/>
      <c r="G10" s="91"/>
      <c r="H10" s="96">
        <v>0.5</v>
      </c>
      <c r="I10" s="94">
        <f>H10*N10</f>
        <v>0</v>
      </c>
      <c r="J10" s="96">
        <v>1</v>
      </c>
      <c r="K10" s="94">
        <f>I10</f>
        <v>0</v>
      </c>
      <c r="L10" s="88">
        <v>1</v>
      </c>
      <c r="M10" s="88"/>
      <c r="N10" s="43">
        <f>PAISAGISMO!H135</f>
        <v>0</v>
      </c>
    </row>
    <row r="11" spans="1:15">
      <c r="A11" s="87" t="s">
        <v>427</v>
      </c>
      <c r="B11" s="91"/>
      <c r="C11" s="91"/>
      <c r="D11" s="91"/>
      <c r="E11" s="91"/>
      <c r="F11" s="91"/>
      <c r="G11" s="91"/>
      <c r="H11" s="92"/>
      <c r="I11" s="92"/>
      <c r="J11" s="96">
        <v>0.33339999999999997</v>
      </c>
      <c r="K11" s="94">
        <f>N11*J11</f>
        <v>0</v>
      </c>
      <c r="L11" s="96">
        <v>0.66</v>
      </c>
      <c r="M11" s="94">
        <f>K11</f>
        <v>0</v>
      </c>
      <c r="N11" s="43">
        <f>PAISAGISMO!H182</f>
        <v>0</v>
      </c>
    </row>
    <row r="12" spans="1:15">
      <c r="A12" s="87" t="s">
        <v>432</v>
      </c>
      <c r="B12" s="91"/>
      <c r="C12" s="91"/>
      <c r="D12" s="91"/>
      <c r="E12" s="91"/>
      <c r="F12" s="91"/>
      <c r="G12" s="91"/>
      <c r="H12" s="91"/>
      <c r="I12" s="91"/>
      <c r="J12" s="92"/>
      <c r="K12" s="92"/>
      <c r="L12" s="96">
        <v>0.2</v>
      </c>
      <c r="M12" s="94">
        <f>N12*L12</f>
        <v>0</v>
      </c>
      <c r="N12" s="43">
        <v>0</v>
      </c>
    </row>
    <row r="13" spans="1:15">
      <c r="A13" s="93" t="s">
        <v>428</v>
      </c>
      <c r="B13" s="91"/>
      <c r="C13" s="91"/>
      <c r="D13" s="91"/>
      <c r="E13" s="91"/>
      <c r="F13" s="88"/>
      <c r="G13" s="88"/>
      <c r="H13" s="88"/>
      <c r="I13" s="88"/>
      <c r="J13" s="92"/>
      <c r="K13" s="92"/>
      <c r="L13" s="92"/>
      <c r="M13" s="92"/>
      <c r="N13" s="43">
        <f>PAISAGISMO!H223</f>
        <v>0</v>
      </c>
    </row>
    <row r="14" spans="1:15">
      <c r="A14" s="87" t="s">
        <v>429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88"/>
      <c r="M14" s="88"/>
      <c r="N14" s="43">
        <f>PAISAGISMO!H258</f>
        <v>0</v>
      </c>
      <c r="O14" s="105"/>
    </row>
    <row r="15" spans="1:15">
      <c r="A15" s="86" t="s">
        <v>430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43">
        <f>PAISAGISMO!H294</f>
        <v>0</v>
      </c>
    </row>
    <row r="16" spans="1:15" ht="13.5" thickBot="1">
      <c r="A16" s="90" t="s">
        <v>431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100">
        <f>PAISAGISMO!H301</f>
        <v>0</v>
      </c>
    </row>
    <row r="17" spans="1:14" ht="13.5" thickBot="1">
      <c r="A17" s="99" t="s">
        <v>434</v>
      </c>
      <c r="C17" s="97">
        <f t="shared" ref="C17:M17" si="0">SUM(C7:C16)</f>
        <v>0</v>
      </c>
      <c r="D17" s="98"/>
      <c r="E17" s="97">
        <f t="shared" si="0"/>
        <v>0</v>
      </c>
      <c r="F17" s="98"/>
      <c r="G17" s="97">
        <f t="shared" si="0"/>
        <v>0</v>
      </c>
      <c r="H17" s="98"/>
      <c r="I17" s="97">
        <f t="shared" si="0"/>
        <v>0</v>
      </c>
      <c r="J17" s="98"/>
      <c r="K17" s="97">
        <f t="shared" si="0"/>
        <v>0</v>
      </c>
      <c r="L17" s="98"/>
      <c r="M17" s="97">
        <f t="shared" si="0"/>
        <v>0</v>
      </c>
      <c r="N17" s="101">
        <f>SUM(N7:N16)</f>
        <v>0</v>
      </c>
    </row>
    <row r="23" spans="1:14" ht="13.5" thickBot="1"/>
    <row r="24" spans="1:14" ht="20.25">
      <c r="A24" s="145" t="s">
        <v>435</v>
      </c>
      <c r="B24" s="146"/>
      <c r="C24" s="146"/>
      <c r="D24" s="147"/>
      <c r="E24" s="146"/>
      <c r="F24" s="147"/>
      <c r="G24" s="147"/>
      <c r="H24" s="147"/>
      <c r="I24" s="146"/>
      <c r="J24" s="148"/>
      <c r="K24" s="202" t="s">
        <v>441</v>
      </c>
      <c r="L24" s="202"/>
      <c r="M24" s="202"/>
      <c r="N24" s="149"/>
    </row>
    <row r="25" spans="1:14">
      <c r="A25" s="150"/>
      <c r="B25" s="76"/>
      <c r="C25" s="76"/>
      <c r="D25" s="127"/>
      <c r="E25" s="76"/>
      <c r="F25" s="127"/>
      <c r="G25" s="127"/>
      <c r="H25" s="127"/>
      <c r="I25" s="138"/>
      <c r="J25" s="139"/>
      <c r="K25" s="203" t="s">
        <v>445</v>
      </c>
      <c r="L25" s="203"/>
      <c r="M25" s="203"/>
      <c r="N25" s="151"/>
    </row>
    <row r="26" spans="1:14">
      <c r="A26" s="152" t="s">
        <v>1</v>
      </c>
      <c r="B26" s="79" t="s">
        <v>285</v>
      </c>
      <c r="C26" s="76"/>
      <c r="D26" s="80"/>
      <c r="E26" s="76"/>
      <c r="F26" s="127"/>
      <c r="G26" s="127"/>
      <c r="H26" s="127"/>
      <c r="I26" s="76"/>
      <c r="J26" s="139"/>
      <c r="K26" s="204">
        <v>2015</v>
      </c>
      <c r="L26" s="204"/>
      <c r="M26" s="204"/>
      <c r="N26" s="151"/>
    </row>
    <row r="27" spans="1:14" ht="13.5" thickBot="1">
      <c r="A27" s="153" t="s">
        <v>2</v>
      </c>
      <c r="B27" s="154" t="s">
        <v>63</v>
      </c>
      <c r="C27" s="155"/>
      <c r="D27" s="156"/>
      <c r="E27" s="154"/>
      <c r="F27" s="157"/>
      <c r="G27" s="157"/>
      <c r="H27" s="156" t="s">
        <v>3</v>
      </c>
      <c r="I27" s="155"/>
      <c r="J27" s="154" t="s">
        <v>4</v>
      </c>
      <c r="K27" s="158"/>
      <c r="L27" s="158"/>
      <c r="M27" s="158"/>
      <c r="N27" s="159"/>
    </row>
    <row r="28" spans="1:14" ht="13.5" thickBot="1">
      <c r="A28" s="143"/>
      <c r="B28" s="143"/>
      <c r="C28" s="140"/>
      <c r="D28" s="144"/>
      <c r="E28" s="143"/>
      <c r="F28" s="141"/>
      <c r="G28" s="141"/>
      <c r="H28" s="141"/>
      <c r="I28" s="140"/>
      <c r="J28" s="142"/>
      <c r="K28" s="142"/>
      <c r="L28" s="142"/>
      <c r="M28" s="142"/>
      <c r="N28" s="140"/>
    </row>
    <row r="29" spans="1:14">
      <c r="A29" s="161" t="s">
        <v>410</v>
      </c>
      <c r="B29" s="162" t="s">
        <v>417</v>
      </c>
      <c r="C29" s="162"/>
      <c r="D29" s="162" t="s">
        <v>418</v>
      </c>
      <c r="E29" s="163"/>
      <c r="F29" s="163" t="s">
        <v>419</v>
      </c>
      <c r="G29" s="163"/>
      <c r="H29" s="163" t="s">
        <v>420</v>
      </c>
      <c r="I29" s="163"/>
      <c r="J29" s="163" t="s">
        <v>421</v>
      </c>
      <c r="K29" s="163"/>
      <c r="L29" s="163" t="s">
        <v>422</v>
      </c>
      <c r="M29" s="163"/>
      <c r="N29" s="164" t="s">
        <v>433</v>
      </c>
    </row>
    <row r="30" spans="1:14">
      <c r="A30" s="165" t="s">
        <v>423</v>
      </c>
      <c r="B30" s="88">
        <v>1</v>
      </c>
      <c r="C30" s="88"/>
      <c r="D30" s="88">
        <v>1</v>
      </c>
      <c r="E30" s="88"/>
      <c r="F30" s="88">
        <v>1</v>
      </c>
      <c r="G30" s="88"/>
      <c r="H30" s="88">
        <v>1</v>
      </c>
      <c r="I30" s="88"/>
      <c r="J30" s="88">
        <v>1</v>
      </c>
      <c r="K30" s="88"/>
      <c r="L30" s="88">
        <v>1</v>
      </c>
      <c r="M30" s="88"/>
      <c r="N30" s="166">
        <f t="shared" ref="N30:N39" si="1">N7</f>
        <v>0</v>
      </c>
    </row>
    <row r="31" spans="1:14">
      <c r="A31" s="167" t="s">
        <v>424</v>
      </c>
      <c r="B31" s="88">
        <v>1</v>
      </c>
      <c r="C31" s="88"/>
      <c r="D31" s="88">
        <v>1</v>
      </c>
      <c r="E31" s="88"/>
      <c r="F31" s="88">
        <v>1</v>
      </c>
      <c r="G31" s="88"/>
      <c r="H31" s="88">
        <v>1</v>
      </c>
      <c r="I31" s="88"/>
      <c r="J31" s="88">
        <v>1</v>
      </c>
      <c r="K31" s="88"/>
      <c r="L31" s="88">
        <v>1</v>
      </c>
      <c r="M31" s="88"/>
      <c r="N31" s="166">
        <f t="shared" si="1"/>
        <v>0</v>
      </c>
    </row>
    <row r="32" spans="1:14">
      <c r="A32" s="168" t="s">
        <v>425</v>
      </c>
      <c r="B32" s="88">
        <v>1</v>
      </c>
      <c r="C32" s="88"/>
      <c r="D32" s="88">
        <v>1</v>
      </c>
      <c r="E32" s="88"/>
      <c r="F32" s="88">
        <v>1</v>
      </c>
      <c r="G32" s="88"/>
      <c r="H32" s="88">
        <v>1</v>
      </c>
      <c r="I32" s="88"/>
      <c r="J32" s="88">
        <v>1</v>
      </c>
      <c r="K32" s="88"/>
      <c r="L32" s="88">
        <v>1</v>
      </c>
      <c r="M32" s="88"/>
      <c r="N32" s="166">
        <f t="shared" si="1"/>
        <v>0</v>
      </c>
    </row>
    <row r="33" spans="1:14">
      <c r="A33" s="168" t="s">
        <v>426</v>
      </c>
      <c r="B33" s="88">
        <v>1</v>
      </c>
      <c r="C33" s="88"/>
      <c r="D33" s="88">
        <v>1</v>
      </c>
      <c r="E33" s="88"/>
      <c r="F33" s="88">
        <v>1</v>
      </c>
      <c r="G33" s="88"/>
      <c r="H33" s="88">
        <v>1</v>
      </c>
      <c r="I33" s="88"/>
      <c r="J33" s="88">
        <v>1</v>
      </c>
      <c r="K33" s="88"/>
      <c r="L33" s="88">
        <v>1</v>
      </c>
      <c r="M33" s="88"/>
      <c r="N33" s="166">
        <f t="shared" si="1"/>
        <v>0</v>
      </c>
    </row>
    <row r="34" spans="1:14">
      <c r="A34" s="168" t="s">
        <v>427</v>
      </c>
      <c r="B34" s="96">
        <v>1</v>
      </c>
      <c r="C34" s="94">
        <f>N11*J11</f>
        <v>0</v>
      </c>
      <c r="D34" s="88">
        <v>1</v>
      </c>
      <c r="E34" s="91"/>
      <c r="F34" s="88">
        <v>1</v>
      </c>
      <c r="G34" s="88"/>
      <c r="H34" s="88">
        <v>1</v>
      </c>
      <c r="I34" s="88"/>
      <c r="J34" s="88">
        <v>1</v>
      </c>
      <c r="K34" s="88"/>
      <c r="L34" s="88">
        <v>1</v>
      </c>
      <c r="M34" s="88"/>
      <c r="N34" s="166">
        <f t="shared" si="1"/>
        <v>0</v>
      </c>
    </row>
    <row r="35" spans="1:14">
      <c r="A35" s="168" t="s">
        <v>432</v>
      </c>
      <c r="B35" s="96">
        <v>0.4</v>
      </c>
      <c r="C35" s="94">
        <f>M12</f>
        <v>0</v>
      </c>
      <c r="D35" s="96">
        <v>0.6</v>
      </c>
      <c r="E35" s="94">
        <f>M12</f>
        <v>0</v>
      </c>
      <c r="F35" s="96">
        <v>0.8</v>
      </c>
      <c r="G35" s="94">
        <f>M12</f>
        <v>0</v>
      </c>
      <c r="H35" s="96">
        <v>1</v>
      </c>
      <c r="I35" s="95">
        <f>M12</f>
        <v>0</v>
      </c>
      <c r="J35" s="88">
        <v>1</v>
      </c>
      <c r="K35" s="88"/>
      <c r="L35" s="88">
        <v>1</v>
      </c>
      <c r="M35" s="88"/>
      <c r="N35" s="166">
        <f t="shared" si="1"/>
        <v>0</v>
      </c>
    </row>
    <row r="36" spans="1:14">
      <c r="A36" s="169" t="s">
        <v>428</v>
      </c>
      <c r="B36" s="92"/>
      <c r="C36" s="92"/>
      <c r="D36" s="137"/>
      <c r="E36" s="91"/>
      <c r="F36" s="96">
        <v>0.5</v>
      </c>
      <c r="G36" s="94">
        <f>N36*F36</f>
        <v>0</v>
      </c>
      <c r="H36" s="96">
        <v>1</v>
      </c>
      <c r="I36" s="94">
        <f>G36</f>
        <v>0</v>
      </c>
      <c r="J36" s="88">
        <v>1</v>
      </c>
      <c r="K36" s="88"/>
      <c r="L36" s="88">
        <v>1</v>
      </c>
      <c r="M36" s="88"/>
      <c r="N36" s="166">
        <f t="shared" si="1"/>
        <v>0</v>
      </c>
    </row>
    <row r="37" spans="1:14">
      <c r="A37" s="168" t="s">
        <v>429</v>
      </c>
      <c r="B37" s="92"/>
      <c r="C37" s="92"/>
      <c r="D37" s="92"/>
      <c r="E37" s="92"/>
      <c r="F37" s="92"/>
      <c r="G37" s="92"/>
      <c r="H37" s="91"/>
      <c r="I37" s="91"/>
      <c r="J37" s="96">
        <v>1</v>
      </c>
      <c r="K37" s="94">
        <f>N37*J37</f>
        <v>0</v>
      </c>
      <c r="L37" s="88">
        <v>1</v>
      </c>
      <c r="M37" s="88"/>
      <c r="N37" s="166">
        <f t="shared" si="1"/>
        <v>0</v>
      </c>
    </row>
    <row r="38" spans="1:14">
      <c r="A38" s="165" t="s">
        <v>430</v>
      </c>
      <c r="B38" s="91"/>
      <c r="C38" s="91"/>
      <c r="D38" s="91"/>
      <c r="E38" s="91"/>
      <c r="F38" s="88"/>
      <c r="G38" s="88"/>
      <c r="H38" s="91"/>
      <c r="I38" s="91"/>
      <c r="J38" s="96">
        <v>1</v>
      </c>
      <c r="K38" s="94">
        <f>N38*J38</f>
        <v>0</v>
      </c>
      <c r="L38" s="92">
        <v>1</v>
      </c>
      <c r="M38" s="92"/>
      <c r="N38" s="166">
        <f t="shared" si="1"/>
        <v>0</v>
      </c>
    </row>
    <row r="39" spans="1:14" ht="13.5" thickBot="1">
      <c r="A39" s="170" t="s">
        <v>431</v>
      </c>
      <c r="B39" s="171"/>
      <c r="C39" s="171"/>
      <c r="D39" s="171"/>
      <c r="E39" s="171"/>
      <c r="F39" s="171"/>
      <c r="G39" s="171"/>
      <c r="H39" s="171"/>
      <c r="I39" s="171"/>
      <c r="J39" s="172"/>
      <c r="K39" s="173"/>
      <c r="L39" s="174">
        <v>1</v>
      </c>
      <c r="M39" s="175">
        <f>N39*L39</f>
        <v>0</v>
      </c>
      <c r="N39" s="176">
        <f t="shared" si="1"/>
        <v>0</v>
      </c>
    </row>
    <row r="40" spans="1:14" ht="13.5" thickBot="1">
      <c r="A40" s="98"/>
      <c r="B40" s="98"/>
      <c r="C40" s="97">
        <f>SUM(C30:C39)</f>
        <v>0</v>
      </c>
      <c r="D40" s="98"/>
      <c r="E40" s="97">
        <f>SUM(E30:E39)</f>
        <v>0</v>
      </c>
      <c r="F40" s="98"/>
      <c r="G40" s="97">
        <f>SUM(G30:G39)</f>
        <v>0</v>
      </c>
      <c r="H40" s="98"/>
      <c r="I40" s="97">
        <f>SUM(I30:I39)</f>
        <v>0</v>
      </c>
      <c r="J40" s="98"/>
      <c r="K40" s="97">
        <f>SUM(K30:K39)</f>
        <v>0</v>
      </c>
      <c r="L40" s="98"/>
      <c r="M40" s="97">
        <f>SUM(M30:M39)</f>
        <v>0</v>
      </c>
      <c r="N40" s="160">
        <f>SUM(N30:N39)</f>
        <v>0</v>
      </c>
    </row>
    <row r="47" spans="1:14">
      <c r="B47" s="124"/>
    </row>
  </sheetData>
  <mergeCells count="6">
    <mergeCell ref="K26:M26"/>
    <mergeCell ref="K1:M1"/>
    <mergeCell ref="K2:M2"/>
    <mergeCell ref="K3:M3"/>
    <mergeCell ref="K24:M24"/>
    <mergeCell ref="K25:M25"/>
  </mergeCells>
  <pageMargins left="0.31496062992125984" right="0.31496062992125984" top="1.5748031496062993" bottom="1.3779527559055118" header="0.31496062992125984" footer="0.31496062992125984"/>
  <pageSetup paperSize="9" scale="82" fitToHeight="0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I104"/>
  <sheetViews>
    <sheetView topLeftCell="A81" zoomScale="115" zoomScaleNormal="115" workbookViewId="0">
      <selection activeCell="H96" sqref="F10:H96"/>
    </sheetView>
  </sheetViews>
  <sheetFormatPr defaultRowHeight="12.75"/>
  <cols>
    <col min="1" max="1" width="6.42578125" customWidth="1"/>
    <col min="2" max="2" width="10.28515625" bestFit="1" customWidth="1"/>
    <col min="3" max="3" width="27.5703125" customWidth="1"/>
    <col min="4" max="4" width="8.7109375" style="7" customWidth="1"/>
    <col min="6" max="9" width="12.4257812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381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f>9*37.5</f>
        <v>337.5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D10*0.1</f>
        <v>33.75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337.5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v>1.1499999999999999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150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201</v>
      </c>
      <c r="D28" s="10">
        <f>(7*0.4*3.45)</f>
        <v>9.6600000000000019</v>
      </c>
      <c r="E28" s="4" t="s">
        <v>18</v>
      </c>
      <c r="F28" s="10"/>
      <c r="G28" s="17"/>
      <c r="H28" s="30"/>
    </row>
    <row r="29" spans="1:8" s="28" customFormat="1">
      <c r="B29" s="4" t="s">
        <v>78</v>
      </c>
      <c r="D29" s="17"/>
      <c r="E29" s="3" t="s">
        <v>12</v>
      </c>
      <c r="F29" s="10"/>
      <c r="G29" s="10"/>
      <c r="H29" s="10"/>
    </row>
    <row r="30" spans="1:8" s="28" customFormat="1">
      <c r="D30" s="17"/>
    </row>
    <row r="31" spans="1:8" s="28" customFormat="1">
      <c r="A31" s="39" t="s">
        <v>154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B32" s="4"/>
      <c r="D32" s="17"/>
      <c r="E32" s="3"/>
      <c r="F32" s="10"/>
      <c r="G32" s="10"/>
      <c r="H32" s="10"/>
    </row>
    <row r="33" spans="1:8" s="28" customFormat="1">
      <c r="A33" s="2" t="s">
        <v>195</v>
      </c>
      <c r="D33" s="17"/>
      <c r="F33" s="10"/>
      <c r="G33" s="10"/>
      <c r="H33" s="10"/>
    </row>
    <row r="34" spans="1:8" s="28" customFormat="1">
      <c r="A34" s="2"/>
      <c r="D34" s="17"/>
      <c r="F34" s="10"/>
      <c r="G34" s="10"/>
      <c r="H34" s="10"/>
    </row>
    <row r="35" spans="1:8" s="28" customFormat="1">
      <c r="A35" s="2" t="s">
        <v>155</v>
      </c>
      <c r="B35"/>
      <c r="C35"/>
      <c r="D35" s="7"/>
      <c r="E35"/>
      <c r="F35" s="17"/>
      <c r="G35" s="17"/>
    </row>
    <row r="36" spans="1:8">
      <c r="A36" s="4" t="s">
        <v>229</v>
      </c>
      <c r="B36" s="28"/>
      <c r="C36" s="28"/>
      <c r="D36" s="10">
        <f>(8*4.5)+(8*3.65)+0.65+1.55</f>
        <v>67.400000000000006</v>
      </c>
      <c r="E36" s="4" t="s">
        <v>75</v>
      </c>
      <c r="F36" s="10"/>
      <c r="G36" s="17"/>
    </row>
    <row r="37" spans="1:8" s="28" customFormat="1">
      <c r="B37" s="4" t="s">
        <v>228</v>
      </c>
      <c r="D37" s="17"/>
      <c r="E37" s="3" t="s">
        <v>12</v>
      </c>
      <c r="F37" s="10"/>
      <c r="G37" s="10"/>
      <c r="H37" s="10"/>
    </row>
    <row r="38" spans="1:8">
      <c r="A38" s="4" t="s">
        <v>156</v>
      </c>
      <c r="D38" s="10">
        <f>D10</f>
        <v>337.5</v>
      </c>
      <c r="E38" s="4" t="s">
        <v>17</v>
      </c>
      <c r="F38" s="10"/>
      <c r="G38" s="17"/>
    </row>
    <row r="39" spans="1:8">
      <c r="B39" s="4" t="s">
        <v>230</v>
      </c>
      <c r="D39" s="17"/>
      <c r="E39" s="3" t="s">
        <v>12</v>
      </c>
      <c r="F39" s="10"/>
      <c r="G39" s="10"/>
      <c r="H39" s="10"/>
    </row>
    <row r="40" spans="1:8">
      <c r="A40" s="4" t="s">
        <v>231</v>
      </c>
      <c r="D40" s="10">
        <f>D38</f>
        <v>337.5</v>
      </c>
      <c r="E40" s="4" t="s">
        <v>17</v>
      </c>
      <c r="F40" s="10"/>
      <c r="G40" s="10"/>
      <c r="H40" s="10"/>
    </row>
    <row r="41" spans="1:8">
      <c r="A41" s="4"/>
      <c r="D41" s="10"/>
      <c r="E41" s="4"/>
      <c r="F41" s="10"/>
      <c r="G41" s="10"/>
      <c r="H41" s="10"/>
    </row>
    <row r="42" spans="1:8">
      <c r="C42" s="3" t="s">
        <v>12</v>
      </c>
      <c r="D42" s="6"/>
      <c r="F42" s="7"/>
      <c r="G42" s="7"/>
    </row>
    <row r="43" spans="1:8">
      <c r="A43" s="39" t="s">
        <v>196</v>
      </c>
      <c r="B43" s="40"/>
      <c r="C43" s="40"/>
      <c r="D43" s="41"/>
      <c r="E43" s="42" t="s">
        <v>12</v>
      </c>
      <c r="F43" s="43"/>
      <c r="G43" s="43"/>
      <c r="H43" s="43"/>
    </row>
    <row r="44" spans="1:8">
      <c r="F44" s="7"/>
      <c r="G44" s="7"/>
    </row>
    <row r="45" spans="1:8">
      <c r="A45" s="2" t="s">
        <v>490</v>
      </c>
      <c r="F45" s="7"/>
      <c r="G45" s="7"/>
    </row>
    <row r="46" spans="1:8">
      <c r="F46" s="7"/>
      <c r="G46" s="7"/>
    </row>
    <row r="47" spans="1:8">
      <c r="A47" s="4" t="s">
        <v>350</v>
      </c>
      <c r="B47" s="4"/>
      <c r="D47" s="10">
        <f>(D36*3.14*0.2)+(D10*0.2)</f>
        <v>109.8272</v>
      </c>
      <c r="E47" s="4" t="s">
        <v>17</v>
      </c>
      <c r="F47" s="10"/>
      <c r="G47" s="10"/>
      <c r="H47" s="10"/>
    </row>
    <row r="48" spans="1:8">
      <c r="B48" s="4" t="s">
        <v>462</v>
      </c>
      <c r="D48" s="17"/>
      <c r="E48" s="3" t="s">
        <v>12</v>
      </c>
      <c r="F48" s="10"/>
      <c r="G48" s="10"/>
      <c r="H48" s="10"/>
    </row>
    <row r="49" spans="1:8">
      <c r="F49" s="37"/>
      <c r="G49" s="34"/>
      <c r="H49" s="22"/>
    </row>
    <row r="50" spans="1:8">
      <c r="A50" s="39" t="s">
        <v>199</v>
      </c>
      <c r="B50" s="40"/>
      <c r="C50" s="40"/>
      <c r="D50" s="41"/>
      <c r="E50" s="42" t="s">
        <v>12</v>
      </c>
      <c r="F50" s="43"/>
      <c r="G50" s="43"/>
      <c r="H50" s="43"/>
    </row>
    <row r="51" spans="1:8">
      <c r="F51" s="37"/>
      <c r="G51" s="34"/>
      <c r="H51" s="22"/>
    </row>
    <row r="52" spans="1:8">
      <c r="A52" s="2" t="s">
        <v>163</v>
      </c>
      <c r="B52" s="28"/>
      <c r="C52" s="28"/>
      <c r="D52" s="17"/>
      <c r="E52" s="28"/>
      <c r="F52" s="37"/>
      <c r="G52" s="37"/>
      <c r="H52" s="37"/>
    </row>
    <row r="53" spans="1:8">
      <c r="A53" s="28"/>
      <c r="B53" s="28"/>
      <c r="C53" s="28"/>
      <c r="D53" s="17"/>
      <c r="E53" s="3" t="s">
        <v>12</v>
      </c>
      <c r="F53" s="37"/>
      <c r="G53" s="34"/>
      <c r="H53" s="22"/>
    </row>
    <row r="54" spans="1:8">
      <c r="A54" s="4" t="s">
        <v>240</v>
      </c>
      <c r="B54" s="28"/>
      <c r="C54" s="28"/>
      <c r="D54" s="10">
        <f>D10*0.05</f>
        <v>16.875</v>
      </c>
      <c r="E54" s="4" t="s">
        <v>18</v>
      </c>
      <c r="F54" s="10"/>
      <c r="G54" s="17"/>
      <c r="H54" s="28"/>
    </row>
    <row r="55" spans="1:8">
      <c r="A55" s="28"/>
      <c r="B55" s="4" t="s">
        <v>89</v>
      </c>
      <c r="C55" s="28"/>
      <c r="D55" s="17"/>
      <c r="E55" s="3" t="s">
        <v>12</v>
      </c>
      <c r="F55" s="10"/>
      <c r="G55" s="10"/>
      <c r="H55" s="10"/>
    </row>
    <row r="56" spans="1:8">
      <c r="A56" s="4" t="s">
        <v>353</v>
      </c>
      <c r="B56" s="28"/>
      <c r="C56" s="28"/>
      <c r="D56" s="10">
        <v>114.66</v>
      </c>
      <c r="E56" s="4" t="s">
        <v>17</v>
      </c>
      <c r="F56" s="10"/>
      <c r="G56" s="31"/>
    </row>
    <row r="57" spans="1:8">
      <c r="A57" s="28"/>
      <c r="B57" s="4"/>
      <c r="C57" s="28"/>
      <c r="D57" s="17"/>
      <c r="E57" s="3" t="s">
        <v>12</v>
      </c>
      <c r="F57" s="10"/>
      <c r="G57" s="10"/>
      <c r="H57" s="10"/>
    </row>
    <row r="58" spans="1:8">
      <c r="A58" s="28"/>
      <c r="B58" s="4"/>
      <c r="C58" s="28"/>
      <c r="D58" s="17"/>
      <c r="E58" s="3"/>
      <c r="F58" s="10"/>
      <c r="G58" s="10"/>
      <c r="H58" s="10"/>
    </row>
    <row r="59" spans="1:8">
      <c r="A59" s="39" t="s">
        <v>119</v>
      </c>
      <c r="B59" s="40"/>
      <c r="C59" s="40"/>
      <c r="D59" s="41"/>
      <c r="E59" s="42" t="s">
        <v>12</v>
      </c>
      <c r="F59" s="43"/>
      <c r="G59" s="43"/>
      <c r="H59" s="43"/>
    </row>
    <row r="60" spans="1:8">
      <c r="A60" s="28"/>
      <c r="B60" s="4"/>
      <c r="C60" s="28"/>
      <c r="D60" s="17"/>
      <c r="E60" s="3"/>
      <c r="F60" s="10"/>
      <c r="G60" s="10"/>
      <c r="H60" s="10"/>
    </row>
    <row r="61" spans="1:8">
      <c r="A61" s="2" t="s">
        <v>382</v>
      </c>
      <c r="F61" s="7"/>
      <c r="G61" s="7"/>
    </row>
    <row r="62" spans="1:8">
      <c r="A62" s="4" t="s">
        <v>346</v>
      </c>
      <c r="B62" s="28"/>
      <c r="D62" s="116"/>
      <c r="E62" s="183"/>
      <c r="F62" s="57"/>
      <c r="G62" s="7"/>
      <c r="H62" s="65"/>
    </row>
    <row r="63" spans="1:8">
      <c r="B63" s="85" t="s">
        <v>512</v>
      </c>
      <c r="D63" s="117">
        <v>1</v>
      </c>
      <c r="E63" s="183" t="s">
        <v>11</v>
      </c>
      <c r="F63" s="10"/>
      <c r="G63" s="10"/>
      <c r="H63" s="10"/>
    </row>
    <row r="64" spans="1:8">
      <c r="B64" s="85" t="s">
        <v>509</v>
      </c>
      <c r="D64" s="117">
        <v>45</v>
      </c>
      <c r="E64" s="183" t="s">
        <v>75</v>
      </c>
      <c r="F64" s="10"/>
      <c r="G64" s="10"/>
      <c r="H64" s="10"/>
    </row>
    <row r="65" spans="1:9">
      <c r="B65" s="85" t="s">
        <v>510</v>
      </c>
      <c r="D65" s="117">
        <v>90</v>
      </c>
      <c r="E65" s="183" t="s">
        <v>75</v>
      </c>
      <c r="F65" s="10"/>
      <c r="G65" s="10"/>
      <c r="H65" s="10"/>
      <c r="I65" s="105"/>
    </row>
    <row r="66" spans="1:9">
      <c r="B66" s="121" t="s">
        <v>469</v>
      </c>
      <c r="D66" s="117">
        <v>1</v>
      </c>
      <c r="E66" s="183" t="s">
        <v>11</v>
      </c>
      <c r="F66" s="10"/>
      <c r="G66" s="10"/>
      <c r="H66" s="10"/>
      <c r="I66" s="105"/>
    </row>
    <row r="67" spans="1:9">
      <c r="B67" s="122" t="s">
        <v>468</v>
      </c>
      <c r="C67" s="188"/>
      <c r="D67" s="117">
        <v>1</v>
      </c>
      <c r="E67" s="183" t="s">
        <v>11</v>
      </c>
      <c r="F67" s="10"/>
      <c r="G67" s="10"/>
      <c r="H67" s="10"/>
      <c r="I67" s="105"/>
    </row>
    <row r="68" spans="1:9" ht="20.25" customHeight="1">
      <c r="B68" s="213" t="s">
        <v>511</v>
      </c>
      <c r="C68" s="213"/>
      <c r="D68" s="184">
        <v>8</v>
      </c>
      <c r="E68" s="183" t="s">
        <v>11</v>
      </c>
      <c r="F68" s="185"/>
      <c r="G68" s="185"/>
      <c r="H68" s="116"/>
    </row>
    <row r="69" spans="1:9">
      <c r="A69" s="28"/>
      <c r="B69" s="4"/>
      <c r="C69" s="28"/>
      <c r="D69" s="17"/>
      <c r="E69" s="3"/>
      <c r="F69" s="10"/>
      <c r="G69" s="10"/>
      <c r="H69" s="10"/>
    </row>
    <row r="70" spans="1:9">
      <c r="A70" s="39" t="s">
        <v>383</v>
      </c>
      <c r="B70" s="40"/>
      <c r="C70" s="40"/>
      <c r="D70" s="41"/>
      <c r="E70" s="42" t="s">
        <v>12</v>
      </c>
      <c r="F70" s="43"/>
      <c r="G70" s="43"/>
      <c r="H70" s="43"/>
    </row>
    <row r="71" spans="1:9">
      <c r="A71" s="28"/>
      <c r="B71" s="4"/>
      <c r="C71" s="28"/>
      <c r="D71" s="17"/>
      <c r="E71" s="3"/>
      <c r="F71" s="10"/>
      <c r="G71" s="10"/>
      <c r="H71" s="10"/>
    </row>
    <row r="72" spans="1:9">
      <c r="A72" s="2" t="s">
        <v>52</v>
      </c>
      <c r="B72" s="28"/>
      <c r="C72" s="28"/>
      <c r="D72" s="17"/>
      <c r="E72" s="28"/>
      <c r="F72" s="17"/>
      <c r="G72" s="17"/>
      <c r="H72" s="28"/>
    </row>
    <row r="73" spans="1:9">
      <c r="A73" s="2"/>
      <c r="B73" s="28"/>
      <c r="C73" s="28"/>
      <c r="D73" s="17"/>
      <c r="E73" s="28"/>
      <c r="F73" s="17"/>
      <c r="G73" s="17"/>
      <c r="H73" s="28"/>
    </row>
    <row r="74" spans="1:9">
      <c r="A74" s="4" t="s">
        <v>391</v>
      </c>
      <c r="B74" s="28"/>
      <c r="C74" s="28"/>
      <c r="D74" s="178">
        <v>101.64</v>
      </c>
      <c r="E74" s="112" t="s">
        <v>17</v>
      </c>
      <c r="F74" s="10"/>
      <c r="G74" s="28"/>
      <c r="H74" s="28"/>
    </row>
    <row r="75" spans="1:9">
      <c r="A75" s="215" t="s">
        <v>491</v>
      </c>
      <c r="B75" s="215"/>
      <c r="C75" s="215"/>
      <c r="D75" s="178"/>
      <c r="E75" s="112"/>
      <c r="F75" s="10"/>
      <c r="G75" s="10"/>
      <c r="H75" s="10"/>
    </row>
    <row r="76" spans="1:9">
      <c r="A76" s="28"/>
      <c r="B76" s="4" t="s">
        <v>494</v>
      </c>
      <c r="C76" s="28"/>
      <c r="D76" s="178">
        <v>5.0999999999999996</v>
      </c>
      <c r="E76" s="112" t="s">
        <v>18</v>
      </c>
      <c r="F76" s="116"/>
      <c r="G76" s="116"/>
      <c r="H76" s="116"/>
    </row>
    <row r="77" spans="1:9">
      <c r="A77" s="28"/>
      <c r="B77" s="4" t="s">
        <v>513</v>
      </c>
      <c r="C77" s="28"/>
      <c r="D77" s="178">
        <v>20.329999999999998</v>
      </c>
      <c r="E77" s="112" t="s">
        <v>18</v>
      </c>
      <c r="F77" s="116"/>
      <c r="G77" s="116"/>
      <c r="H77" s="116"/>
    </row>
    <row r="78" spans="1:9">
      <c r="A78" s="28"/>
      <c r="B78" s="4" t="s">
        <v>495</v>
      </c>
      <c r="C78" s="28"/>
      <c r="D78" s="178">
        <v>14.23</v>
      </c>
      <c r="E78" s="112" t="s">
        <v>18</v>
      </c>
      <c r="F78" s="116"/>
      <c r="G78" s="116"/>
      <c r="H78" s="116"/>
    </row>
    <row r="79" spans="1:9">
      <c r="A79" s="28"/>
      <c r="B79" s="4" t="s">
        <v>496</v>
      </c>
      <c r="C79" s="28"/>
      <c r="D79" s="178">
        <v>4.0999999999999996</v>
      </c>
      <c r="E79" s="112" t="s">
        <v>18</v>
      </c>
      <c r="F79" s="116"/>
      <c r="G79" s="116"/>
      <c r="H79" s="116"/>
    </row>
    <row r="80" spans="1:9">
      <c r="A80" s="179" t="s">
        <v>492</v>
      </c>
      <c r="B80" s="179"/>
      <c r="C80" s="28"/>
      <c r="D80" s="112"/>
      <c r="E80" s="112"/>
      <c r="F80" s="116"/>
      <c r="G80" s="116"/>
      <c r="H80" s="116"/>
    </row>
    <row r="81" spans="1:9">
      <c r="A81" s="179"/>
      <c r="B81" s="179" t="s">
        <v>498</v>
      </c>
      <c r="C81" s="28"/>
      <c r="D81" s="112">
        <v>100</v>
      </c>
      <c r="E81" s="112" t="s">
        <v>75</v>
      </c>
      <c r="F81" s="116"/>
      <c r="G81" s="116"/>
      <c r="H81" s="116"/>
    </row>
    <row r="82" spans="1:9">
      <c r="A82" s="179"/>
      <c r="B82" s="179" t="s">
        <v>515</v>
      </c>
      <c r="C82" s="28"/>
      <c r="D82" s="112">
        <v>9.11</v>
      </c>
      <c r="E82" s="112" t="s">
        <v>17</v>
      </c>
      <c r="F82" s="116"/>
      <c r="G82" s="116"/>
      <c r="H82" s="116"/>
    </row>
    <row r="83" spans="1:9">
      <c r="A83" s="179"/>
      <c r="B83" s="179" t="s">
        <v>514</v>
      </c>
      <c r="C83" s="28"/>
      <c r="D83" s="112">
        <v>10</v>
      </c>
      <c r="E83" s="112" t="s">
        <v>497</v>
      </c>
      <c r="F83" s="116"/>
      <c r="G83" s="116"/>
      <c r="H83" s="116"/>
    </row>
    <row r="84" spans="1:9">
      <c r="A84" s="179"/>
      <c r="B84" s="4" t="s">
        <v>462</v>
      </c>
      <c r="D84" s="112">
        <v>18.22</v>
      </c>
      <c r="E84" s="112" t="s">
        <v>17</v>
      </c>
      <c r="F84" s="116"/>
      <c r="G84" s="116"/>
      <c r="H84" s="116"/>
      <c r="I84" s="105"/>
    </row>
    <row r="85" spans="1:9">
      <c r="A85" s="179" t="s">
        <v>493</v>
      </c>
      <c r="B85" s="179"/>
      <c r="C85" s="28"/>
      <c r="D85" s="119"/>
      <c r="E85" s="112"/>
      <c r="F85" s="116"/>
      <c r="G85" s="116"/>
      <c r="H85" s="116"/>
    </row>
    <row r="86" spans="1:9">
      <c r="A86" s="179"/>
      <c r="B86" s="179" t="s">
        <v>498</v>
      </c>
      <c r="C86" s="28"/>
      <c r="D86" s="119">
        <v>200</v>
      </c>
      <c r="E86" s="112" t="s">
        <v>75</v>
      </c>
      <c r="F86" s="116"/>
      <c r="G86" s="116"/>
      <c r="H86" s="116"/>
    </row>
    <row r="87" spans="1:9">
      <c r="A87" s="28"/>
      <c r="B87" s="179" t="s">
        <v>515</v>
      </c>
      <c r="C87" s="28"/>
      <c r="D87" s="112">
        <v>26.1</v>
      </c>
      <c r="E87" s="112" t="s">
        <v>17</v>
      </c>
      <c r="F87" s="116"/>
      <c r="G87" s="116"/>
      <c r="H87" s="116"/>
      <c r="I87" s="30"/>
    </row>
    <row r="88" spans="1:9">
      <c r="A88" s="28"/>
      <c r="B88" s="179" t="s">
        <v>514</v>
      </c>
      <c r="C88" s="28"/>
      <c r="D88" s="112">
        <v>20</v>
      </c>
      <c r="E88" s="112" t="s">
        <v>497</v>
      </c>
      <c r="F88" s="116"/>
      <c r="G88" s="116"/>
      <c r="H88" s="116"/>
    </row>
    <row r="89" spans="1:9">
      <c r="A89" s="28"/>
      <c r="B89" s="4" t="s">
        <v>462</v>
      </c>
      <c r="C89" s="28"/>
      <c r="D89" s="112">
        <v>52.2</v>
      </c>
      <c r="E89" s="112" t="s">
        <v>17</v>
      </c>
      <c r="F89" s="116"/>
      <c r="G89" s="116"/>
      <c r="H89" s="116"/>
    </row>
    <row r="90" spans="1:9">
      <c r="A90" s="28"/>
      <c r="B90" s="4"/>
      <c r="C90" s="28"/>
      <c r="D90" s="112"/>
      <c r="E90" s="112"/>
      <c r="F90" s="116"/>
      <c r="G90" s="116"/>
      <c r="H90" s="116"/>
    </row>
    <row r="91" spans="1:9">
      <c r="A91" s="4" t="s">
        <v>308</v>
      </c>
      <c r="B91" s="4"/>
      <c r="C91" s="28"/>
      <c r="D91" s="10">
        <f>D10</f>
        <v>337.5</v>
      </c>
      <c r="E91" s="4" t="s">
        <v>17</v>
      </c>
      <c r="F91" s="116"/>
      <c r="G91" s="186"/>
      <c r="H91" s="187"/>
    </row>
    <row r="92" spans="1:9">
      <c r="A92" s="4"/>
      <c r="B92" s="4" t="s">
        <v>386</v>
      </c>
      <c r="C92" s="28"/>
      <c r="D92" s="17"/>
      <c r="E92" s="3" t="s">
        <v>12</v>
      </c>
      <c r="F92" s="116"/>
      <c r="G92" s="116"/>
      <c r="H92" s="116"/>
    </row>
    <row r="93" spans="1:9">
      <c r="A93" s="22"/>
      <c r="B93" s="63"/>
      <c r="C93" s="22"/>
      <c r="D93" s="34"/>
      <c r="E93" s="13"/>
      <c r="F93" s="37"/>
      <c r="G93" s="37"/>
      <c r="H93" s="37"/>
    </row>
    <row r="94" spans="1:9">
      <c r="A94" s="39" t="s">
        <v>54</v>
      </c>
      <c r="B94" s="40"/>
      <c r="C94" s="40"/>
      <c r="D94" s="41"/>
      <c r="E94" s="42" t="s">
        <v>12</v>
      </c>
      <c r="F94" s="43"/>
      <c r="G94" s="43"/>
      <c r="H94" s="43"/>
    </row>
    <row r="95" spans="1:9" ht="13.5" thickBot="1">
      <c r="A95" s="11"/>
      <c r="B95" s="22"/>
      <c r="C95" s="22"/>
      <c r="D95" s="34"/>
      <c r="E95" s="13"/>
      <c r="F95" s="14"/>
      <c r="G95" s="14"/>
      <c r="H95" s="28"/>
    </row>
    <row r="96" spans="1:9" ht="13.5" thickBot="1">
      <c r="A96" s="51" t="s">
        <v>55</v>
      </c>
      <c r="B96" s="54"/>
      <c r="C96" s="54"/>
      <c r="D96" s="55"/>
      <c r="E96" s="56" t="s">
        <v>12</v>
      </c>
      <c r="F96" s="52"/>
      <c r="G96" s="52"/>
      <c r="H96" s="52"/>
    </row>
    <row r="99" spans="2:2">
      <c r="B99" s="85"/>
    </row>
    <row r="100" spans="2:2">
      <c r="B100" s="85"/>
    </row>
    <row r="101" spans="2:2">
      <c r="B101" s="85"/>
    </row>
    <row r="102" spans="2:2">
      <c r="B102" s="124"/>
    </row>
    <row r="103" spans="2:2">
      <c r="B103" s="85"/>
    </row>
    <row r="104" spans="2:2">
      <c r="B104" s="85"/>
    </row>
  </sheetData>
  <mergeCells count="7">
    <mergeCell ref="A75:C75"/>
    <mergeCell ref="B68:C68"/>
    <mergeCell ref="F1:H1"/>
    <mergeCell ref="F2:H2"/>
    <mergeCell ref="F3:H3"/>
    <mergeCell ref="G5:H5"/>
    <mergeCell ref="F5:F6"/>
  </mergeCells>
  <pageMargins left="0.94488188976377963" right="0.35433070866141736" top="0.78740157480314965" bottom="0.39370078740157483" header="0.51181102362204722" footer="0.51181102362204722"/>
  <pageSetup paperSize="9" scale="6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1"/>
  <sheetViews>
    <sheetView zoomScale="115" zoomScaleNormal="115" workbookViewId="0">
      <selection activeCell="K19" sqref="K19"/>
    </sheetView>
  </sheetViews>
  <sheetFormatPr defaultRowHeight="12.75"/>
  <cols>
    <col min="1" max="1" width="6.42578125" customWidth="1"/>
    <col min="2" max="2" width="11.28515625" bestFit="1" customWidth="1"/>
    <col min="3" max="3" width="23.7109375" customWidth="1"/>
    <col min="4" max="4" width="8.7109375" style="7" customWidth="1"/>
    <col min="6" max="7" width="11.28515625" bestFit="1" customWidth="1"/>
    <col min="8" max="8" width="10.7109375" customWidth="1"/>
    <col min="10" max="10" width="11.85546875" customWidth="1"/>
    <col min="11" max="11" width="11.28515625" bestFit="1" customWidth="1"/>
  </cols>
  <sheetData>
    <row r="1" spans="1:10" ht="21" thickBot="1">
      <c r="A1" s="72" t="s">
        <v>0</v>
      </c>
      <c r="B1" s="73"/>
      <c r="C1" s="73"/>
      <c r="D1" s="126"/>
      <c r="E1" s="73"/>
      <c r="F1" s="196" t="s">
        <v>441</v>
      </c>
      <c r="G1" s="209"/>
      <c r="H1" s="197"/>
    </row>
    <row r="2" spans="1:10">
      <c r="A2" s="75"/>
      <c r="B2" s="76"/>
      <c r="C2" s="76"/>
      <c r="D2" s="127"/>
      <c r="E2" s="76"/>
      <c r="F2" s="198" t="s">
        <v>445</v>
      </c>
      <c r="G2" s="207"/>
      <c r="H2" s="199"/>
    </row>
    <row r="3" spans="1:10" ht="13.5" thickBot="1">
      <c r="A3" s="78" t="s">
        <v>1</v>
      </c>
      <c r="B3" s="79" t="s">
        <v>285</v>
      </c>
      <c r="C3" s="76"/>
      <c r="D3" s="80"/>
      <c r="E3" s="76"/>
      <c r="F3" s="200">
        <v>2015</v>
      </c>
      <c r="G3" s="208"/>
      <c r="H3" s="201"/>
    </row>
    <row r="4" spans="1:10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10">
      <c r="F5" s="210" t="s">
        <v>442</v>
      </c>
      <c r="G5" s="205" t="s">
        <v>95</v>
      </c>
      <c r="H5" s="206"/>
    </row>
    <row r="6" spans="1:10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10">
      <c r="A7" s="1"/>
      <c r="D7" s="9"/>
      <c r="E7" s="1"/>
      <c r="F7" s="8"/>
      <c r="G7" s="8"/>
      <c r="H7" s="8"/>
      <c r="J7" s="108"/>
    </row>
    <row r="8" spans="1:10">
      <c r="A8" s="2" t="s">
        <v>9</v>
      </c>
      <c r="B8" s="28"/>
      <c r="C8" s="28"/>
      <c r="D8" s="17"/>
      <c r="E8" s="28"/>
      <c r="F8" s="17"/>
      <c r="G8" s="17"/>
    </row>
    <row r="9" spans="1:10">
      <c r="A9" s="2"/>
      <c r="B9" s="28"/>
      <c r="C9" s="28"/>
      <c r="D9" s="17"/>
      <c r="E9" s="28"/>
      <c r="F9" s="17"/>
      <c r="G9" s="17"/>
    </row>
    <row r="10" spans="1:10">
      <c r="A10" s="4" t="s">
        <v>10</v>
      </c>
      <c r="B10" s="28"/>
      <c r="C10" s="28"/>
      <c r="D10" s="10">
        <v>1</v>
      </c>
      <c r="E10" s="4" t="s">
        <v>11</v>
      </c>
      <c r="F10" s="10"/>
      <c r="G10" s="17"/>
    </row>
    <row r="11" spans="1:10">
      <c r="A11" s="4"/>
      <c r="B11" s="112" t="s">
        <v>446</v>
      </c>
      <c r="C11" s="28"/>
      <c r="D11" s="10">
        <v>1</v>
      </c>
      <c r="E11" s="4" t="s">
        <v>11</v>
      </c>
      <c r="F11" s="116"/>
      <c r="G11" s="117"/>
      <c r="H11" s="118"/>
    </row>
    <row r="12" spans="1:10">
      <c r="A12" s="4"/>
      <c r="B12" s="112" t="s">
        <v>447</v>
      </c>
      <c r="C12" s="28"/>
      <c r="D12" s="10">
        <v>12</v>
      </c>
      <c r="E12" s="4" t="s">
        <v>17</v>
      </c>
      <c r="F12" s="10"/>
      <c r="G12" s="114"/>
      <c r="H12" s="115"/>
      <c r="J12" s="105"/>
    </row>
    <row r="13" spans="1:10">
      <c r="A13" s="4"/>
      <c r="B13" s="112" t="s">
        <v>448</v>
      </c>
      <c r="C13" s="28"/>
      <c r="D13" s="10">
        <v>2.5</v>
      </c>
      <c r="E13" s="4" t="s">
        <v>17</v>
      </c>
      <c r="F13" s="10"/>
      <c r="G13" s="114"/>
      <c r="H13" s="115"/>
    </row>
    <row r="14" spans="1:10">
      <c r="A14" s="28"/>
      <c r="B14" s="28"/>
      <c r="C14" s="28"/>
      <c r="D14" s="17"/>
      <c r="E14" s="3" t="s">
        <v>12</v>
      </c>
      <c r="F14" s="10"/>
      <c r="G14" s="10"/>
      <c r="H14" s="10"/>
    </row>
    <row r="15" spans="1:10">
      <c r="A15" s="4" t="s">
        <v>13</v>
      </c>
      <c r="B15" s="28"/>
      <c r="C15" s="28"/>
      <c r="D15" s="10">
        <v>12</v>
      </c>
      <c r="E15" s="4" t="s">
        <v>14</v>
      </c>
      <c r="F15" s="10"/>
      <c r="G15" s="17"/>
    </row>
    <row r="16" spans="1:10">
      <c r="A16" s="28"/>
      <c r="B16" s="112"/>
      <c r="C16" s="28"/>
      <c r="D16" s="17"/>
      <c r="E16" s="3" t="s">
        <v>12</v>
      </c>
      <c r="F16" s="10"/>
      <c r="G16" s="10"/>
      <c r="H16" s="10"/>
    </row>
    <row r="17" spans="1:11">
      <c r="A17" s="4" t="s">
        <v>528</v>
      </c>
      <c r="B17" s="112"/>
      <c r="C17" s="28"/>
      <c r="D17" s="177">
        <v>12</v>
      </c>
      <c r="E17" s="4" t="s">
        <v>14</v>
      </c>
      <c r="F17" s="10"/>
      <c r="G17" s="10"/>
      <c r="H17" s="10"/>
    </row>
    <row r="18" spans="1:11">
      <c r="A18" s="28"/>
      <c r="B18" s="112" t="s">
        <v>522</v>
      </c>
      <c r="C18" s="28"/>
      <c r="D18" s="17"/>
      <c r="E18" s="3"/>
      <c r="F18" s="10"/>
      <c r="G18" s="10"/>
      <c r="H18" s="10"/>
    </row>
    <row r="19" spans="1:11">
      <c r="A19" s="28"/>
      <c r="B19" s="28"/>
      <c r="C19" s="28"/>
      <c r="D19" s="17"/>
      <c r="E19" s="3" t="s">
        <v>12</v>
      </c>
      <c r="F19" s="17"/>
      <c r="G19" s="17"/>
    </row>
    <row r="20" spans="1:11">
      <c r="A20" s="39" t="s">
        <v>15</v>
      </c>
      <c r="B20" s="40"/>
      <c r="C20" s="40"/>
      <c r="D20" s="41"/>
      <c r="E20" s="42" t="s">
        <v>12</v>
      </c>
      <c r="F20" s="43"/>
      <c r="G20" s="43"/>
      <c r="H20" s="43"/>
    </row>
    <row r="21" spans="1:11" s="28" customFormat="1">
      <c r="A21" s="11"/>
      <c r="B21" s="22"/>
      <c r="C21" s="22"/>
      <c r="D21" s="34"/>
      <c r="E21" s="13"/>
      <c r="F21" s="14"/>
      <c r="G21" s="14"/>
      <c r="H21" s="14"/>
    </row>
    <row r="22" spans="1:11" s="28" customFormat="1">
      <c r="A22" s="2" t="s">
        <v>16</v>
      </c>
      <c r="D22" s="17"/>
      <c r="F22" s="17"/>
      <c r="G22" s="17"/>
    </row>
    <row r="23" spans="1:11" s="28" customFormat="1">
      <c r="A23" s="2"/>
      <c r="D23" s="17"/>
      <c r="F23" s="17"/>
      <c r="G23" s="17"/>
    </row>
    <row r="24" spans="1:11">
      <c r="A24" s="4" t="s">
        <v>56</v>
      </c>
      <c r="B24" s="28"/>
      <c r="C24" s="28"/>
      <c r="D24" s="32">
        <v>15713.57</v>
      </c>
      <c r="E24" s="4" t="s">
        <v>17</v>
      </c>
      <c r="F24" s="10"/>
      <c r="G24" s="17"/>
      <c r="H24" s="31"/>
    </row>
    <row r="25" spans="1:11">
      <c r="A25" s="28"/>
      <c r="B25" s="4" t="s">
        <v>64</v>
      </c>
      <c r="C25" s="28"/>
      <c r="D25" s="17"/>
      <c r="E25" s="3" t="s">
        <v>12</v>
      </c>
      <c r="F25" s="10"/>
      <c r="G25" s="10"/>
      <c r="H25" s="10"/>
    </row>
    <row r="26" spans="1:11">
      <c r="A26" s="4" t="s">
        <v>125</v>
      </c>
      <c r="B26" s="4"/>
      <c r="C26" s="28"/>
      <c r="D26" s="10">
        <v>156</v>
      </c>
      <c r="E26" s="4" t="s">
        <v>18</v>
      </c>
      <c r="F26" s="10"/>
      <c r="G26" s="17"/>
      <c r="H26" s="28"/>
      <c r="J26" s="30"/>
    </row>
    <row r="27" spans="1:11">
      <c r="A27" s="4"/>
      <c r="B27" s="4" t="s">
        <v>124</v>
      </c>
      <c r="C27" s="28"/>
      <c r="D27" s="17"/>
      <c r="E27" s="3" t="s">
        <v>12</v>
      </c>
      <c r="F27" s="10"/>
      <c r="G27" s="10"/>
      <c r="H27" s="10"/>
      <c r="J27" s="30"/>
    </row>
    <row r="28" spans="1:11">
      <c r="A28" s="4" t="s">
        <v>146</v>
      </c>
      <c r="B28" s="4"/>
      <c r="C28" s="28"/>
      <c r="D28" s="10">
        <v>90</v>
      </c>
      <c r="E28" s="4" t="s">
        <v>18</v>
      </c>
      <c r="F28" s="10"/>
      <c r="G28" s="17"/>
      <c r="H28" s="28"/>
      <c r="I28" s="105"/>
    </row>
    <row r="29" spans="1:11">
      <c r="A29" s="4"/>
      <c r="B29" s="4" t="s">
        <v>147</v>
      </c>
      <c r="C29" s="28"/>
      <c r="D29" s="17"/>
      <c r="E29" s="3" t="s">
        <v>12</v>
      </c>
      <c r="F29" s="10"/>
      <c r="G29" s="10"/>
      <c r="H29" s="10"/>
    </row>
    <row r="30" spans="1:11" s="28" customFormat="1">
      <c r="D30" s="17"/>
      <c r="E30" s="3" t="s">
        <v>12</v>
      </c>
      <c r="F30" s="17"/>
      <c r="G30" s="17"/>
    </row>
    <row r="31" spans="1:11">
      <c r="A31" s="39" t="s">
        <v>19</v>
      </c>
      <c r="B31" s="40"/>
      <c r="C31" s="40"/>
      <c r="D31" s="41"/>
      <c r="E31" s="42" t="s">
        <v>12</v>
      </c>
      <c r="F31" s="43"/>
      <c r="G31" s="43"/>
      <c r="H31" s="43"/>
      <c r="I31" s="28"/>
    </row>
    <row r="32" spans="1:11">
      <c r="A32" s="11"/>
      <c r="B32" s="22"/>
      <c r="C32" s="22"/>
      <c r="D32" s="34"/>
      <c r="E32" s="13"/>
      <c r="F32" s="14"/>
      <c r="G32" s="14"/>
      <c r="K32" s="30"/>
    </row>
    <row r="33" spans="1:13">
      <c r="A33" s="2" t="s">
        <v>118</v>
      </c>
      <c r="B33" s="28"/>
      <c r="C33" s="28"/>
      <c r="D33" s="17"/>
      <c r="E33" s="28"/>
      <c r="F33" s="17"/>
      <c r="G33" s="17"/>
    </row>
    <row r="34" spans="1:13">
      <c r="A34" s="28"/>
      <c r="B34" s="28"/>
      <c r="C34" s="28"/>
      <c r="D34" s="17"/>
      <c r="E34" s="3" t="s">
        <v>12</v>
      </c>
      <c r="F34" s="17"/>
      <c r="G34" s="17"/>
    </row>
    <row r="35" spans="1:13">
      <c r="A35" s="2" t="s">
        <v>96</v>
      </c>
      <c r="B35" s="28"/>
      <c r="C35" s="28"/>
      <c r="D35" s="17"/>
      <c r="E35" s="28"/>
      <c r="F35" s="17"/>
      <c r="G35" s="17"/>
    </row>
    <row r="36" spans="1:13">
      <c r="A36" s="4" t="s">
        <v>97</v>
      </c>
      <c r="B36" s="4"/>
      <c r="C36" s="4"/>
      <c r="D36" s="10">
        <v>475.92</v>
      </c>
      <c r="E36" s="4" t="s">
        <v>17</v>
      </c>
      <c r="F36" s="10"/>
      <c r="G36" s="29"/>
      <c r="I36" s="105"/>
    </row>
    <row r="37" spans="1:13" ht="12.75" customHeight="1">
      <c r="A37" s="4"/>
      <c r="B37" s="4" t="s">
        <v>100</v>
      </c>
      <c r="C37" s="4"/>
      <c r="D37" s="17"/>
      <c r="E37" s="3" t="s">
        <v>12</v>
      </c>
      <c r="F37" s="10"/>
      <c r="G37" s="10"/>
      <c r="H37" s="10"/>
    </row>
    <row r="38" spans="1:13">
      <c r="A38" s="4" t="s">
        <v>98</v>
      </c>
      <c r="B38" s="4"/>
      <c r="C38" s="4"/>
      <c r="D38" s="10">
        <v>475.92</v>
      </c>
      <c r="E38" s="4" t="s">
        <v>17</v>
      </c>
      <c r="F38" s="10"/>
      <c r="G38" s="31"/>
    </row>
    <row r="39" spans="1:13" ht="12.75" customHeight="1">
      <c r="A39" s="4"/>
      <c r="B39" s="4" t="s">
        <v>64</v>
      </c>
      <c r="C39" s="4"/>
      <c r="D39" s="17"/>
      <c r="E39" s="3" t="s">
        <v>12</v>
      </c>
      <c r="F39" s="10"/>
      <c r="G39" s="10"/>
      <c r="H39" s="10"/>
    </row>
    <row r="40" spans="1:13" ht="12.75" customHeight="1">
      <c r="A40" s="4" t="s">
        <v>99</v>
      </c>
      <c r="B40" s="4"/>
      <c r="C40" s="4"/>
      <c r="D40" s="10">
        <v>47.59</v>
      </c>
      <c r="E40" s="4" t="s">
        <v>18</v>
      </c>
      <c r="F40" s="10"/>
      <c r="G40" s="31"/>
      <c r="J40" s="112"/>
      <c r="K40" s="112"/>
      <c r="L40" s="28"/>
      <c r="M40" s="28"/>
    </row>
    <row r="41" spans="1:13" ht="12.75" customHeight="1">
      <c r="A41" s="4"/>
      <c r="B41" s="4" t="s">
        <v>449</v>
      </c>
      <c r="C41" s="4"/>
      <c r="D41" s="17"/>
      <c r="E41" s="3" t="s">
        <v>12</v>
      </c>
      <c r="F41" s="10"/>
      <c r="G41" s="10"/>
      <c r="H41" s="10"/>
    </row>
    <row r="42" spans="1:13">
      <c r="A42" s="4" t="s">
        <v>20</v>
      </c>
      <c r="B42" s="4"/>
      <c r="C42" s="4"/>
      <c r="D42" s="10">
        <v>475.92</v>
      </c>
      <c r="E42" s="4" t="s">
        <v>17</v>
      </c>
      <c r="F42" s="10"/>
      <c r="G42" s="31"/>
    </row>
    <row r="43" spans="1:13">
      <c r="A43" s="4"/>
      <c r="B43" s="4" t="s">
        <v>102</v>
      </c>
      <c r="C43" s="4"/>
      <c r="D43" s="17"/>
      <c r="E43" s="3" t="s">
        <v>12</v>
      </c>
      <c r="F43" s="10"/>
      <c r="G43" s="10"/>
      <c r="H43" s="10"/>
    </row>
    <row r="44" spans="1:13">
      <c r="A44" s="4" t="s">
        <v>104</v>
      </c>
      <c r="B44" s="28"/>
      <c r="C44" s="28"/>
      <c r="D44" s="10">
        <v>475.92</v>
      </c>
      <c r="E44" s="4" t="s">
        <v>17</v>
      </c>
      <c r="F44" s="10"/>
      <c r="G44" s="31"/>
    </row>
    <row r="45" spans="1:13">
      <c r="A45" s="28"/>
      <c r="B45" s="4" t="s">
        <v>103</v>
      </c>
      <c r="C45" s="28"/>
      <c r="D45" s="17"/>
      <c r="E45" s="3" t="s">
        <v>12</v>
      </c>
      <c r="F45" s="10"/>
      <c r="G45" s="10"/>
      <c r="H45" s="10"/>
    </row>
    <row r="46" spans="1:13">
      <c r="A46" s="4" t="s">
        <v>106</v>
      </c>
      <c r="B46" s="4"/>
      <c r="C46" s="4"/>
      <c r="D46" s="10">
        <v>150.41</v>
      </c>
      <c r="E46" s="4" t="s">
        <v>21</v>
      </c>
      <c r="F46" s="10"/>
      <c r="G46" s="31"/>
    </row>
    <row r="47" spans="1:13">
      <c r="A47" s="4"/>
      <c r="B47" s="4" t="s">
        <v>105</v>
      </c>
      <c r="C47" s="4"/>
      <c r="D47" s="17"/>
      <c r="E47" s="3" t="s">
        <v>12</v>
      </c>
      <c r="F47" s="10"/>
      <c r="G47" s="10"/>
      <c r="H47" s="10"/>
    </row>
    <row r="48" spans="1:13">
      <c r="E48" s="28"/>
      <c r="F48" s="35"/>
      <c r="G48" s="35"/>
      <c r="H48" s="35"/>
    </row>
    <row r="49" spans="1:11">
      <c r="A49" s="2" t="s">
        <v>107</v>
      </c>
      <c r="B49" s="28"/>
      <c r="C49" s="28"/>
      <c r="D49" s="17"/>
      <c r="E49" s="28"/>
      <c r="F49" s="17"/>
      <c r="G49" s="17"/>
    </row>
    <row r="50" spans="1:11">
      <c r="A50" s="4" t="s">
        <v>97</v>
      </c>
      <c r="B50" s="4"/>
      <c r="C50" s="4"/>
      <c r="D50" s="10">
        <v>1276.3599999999999</v>
      </c>
      <c r="E50" s="4" t="s">
        <v>17</v>
      </c>
      <c r="F50" s="10"/>
      <c r="G50" s="31"/>
    </row>
    <row r="51" spans="1:11">
      <c r="A51" s="4"/>
      <c r="B51" s="4" t="s">
        <v>100</v>
      </c>
      <c r="C51" s="4"/>
      <c r="D51" s="17"/>
      <c r="E51" s="3" t="s">
        <v>12</v>
      </c>
      <c r="F51" s="10"/>
      <c r="G51" s="10"/>
      <c r="H51" s="10"/>
    </row>
    <row r="52" spans="1:11">
      <c r="A52" s="4" t="s">
        <v>98</v>
      </c>
      <c r="B52" s="4"/>
      <c r="C52" s="4"/>
      <c r="D52" s="10">
        <v>1276.3599999999999</v>
      </c>
      <c r="E52" s="4" t="s">
        <v>17</v>
      </c>
      <c r="F52" s="10"/>
      <c r="G52" s="31"/>
    </row>
    <row r="53" spans="1:11">
      <c r="A53" s="4"/>
      <c r="B53" s="4" t="s">
        <v>64</v>
      </c>
      <c r="C53" s="4"/>
      <c r="D53" s="17"/>
      <c r="E53" s="3" t="s">
        <v>12</v>
      </c>
      <c r="F53" s="10"/>
      <c r="G53" s="10"/>
      <c r="H53" s="10"/>
    </row>
    <row r="54" spans="1:11">
      <c r="A54" s="4" t="s">
        <v>108</v>
      </c>
      <c r="B54" s="4"/>
      <c r="C54" s="4"/>
      <c r="D54" s="10">
        <v>127.63</v>
      </c>
      <c r="E54" s="4" t="s">
        <v>18</v>
      </c>
      <c r="F54" s="10"/>
      <c r="G54" s="31"/>
      <c r="J54" s="112"/>
      <c r="K54" s="112"/>
    </row>
    <row r="55" spans="1:11">
      <c r="A55" s="4"/>
      <c r="B55" s="4" t="s">
        <v>449</v>
      </c>
      <c r="C55" s="4"/>
      <c r="D55" s="17"/>
      <c r="E55" s="3" t="s">
        <v>12</v>
      </c>
      <c r="F55" s="10"/>
      <c r="G55" s="10"/>
      <c r="H55" s="10"/>
    </row>
    <row r="56" spans="1:11">
      <c r="A56" s="4" t="s">
        <v>20</v>
      </c>
      <c r="B56" s="4"/>
      <c r="C56" s="4"/>
      <c r="D56" s="10">
        <v>1276.3599999999999</v>
      </c>
      <c r="E56" s="4" t="s">
        <v>17</v>
      </c>
      <c r="F56" s="10"/>
      <c r="G56" s="31"/>
    </row>
    <row r="57" spans="1:11">
      <c r="A57" s="4"/>
      <c r="B57" s="4" t="s">
        <v>102</v>
      </c>
      <c r="C57" s="4"/>
      <c r="D57" s="17"/>
      <c r="E57" s="3" t="s">
        <v>12</v>
      </c>
      <c r="F57" s="10"/>
      <c r="G57" s="10"/>
      <c r="H57" s="10"/>
    </row>
    <row r="58" spans="1:11">
      <c r="A58" s="4" t="s">
        <v>110</v>
      </c>
      <c r="B58" s="28"/>
      <c r="C58" s="28"/>
      <c r="D58" s="10">
        <f>1276.36*0.05</f>
        <v>63.817999999999998</v>
      </c>
      <c r="E58" s="4" t="s">
        <v>18</v>
      </c>
      <c r="F58" s="10"/>
      <c r="G58" s="31"/>
      <c r="H58" s="30"/>
    </row>
    <row r="59" spans="1:11">
      <c r="A59" s="28"/>
      <c r="B59" s="4" t="s">
        <v>89</v>
      </c>
      <c r="C59" s="28"/>
      <c r="D59" s="17"/>
      <c r="E59" s="3" t="s">
        <v>12</v>
      </c>
      <c r="F59" s="10"/>
      <c r="G59" s="10"/>
      <c r="H59" s="10"/>
    </row>
    <row r="60" spans="1:11">
      <c r="A60" s="4" t="s">
        <v>111</v>
      </c>
      <c r="B60" s="4"/>
      <c r="C60" s="4"/>
      <c r="D60" s="10">
        <v>1276.3599999999999</v>
      </c>
      <c r="E60" s="4" t="s">
        <v>17</v>
      </c>
      <c r="F60" s="10"/>
      <c r="G60" s="17"/>
      <c r="H60" s="44"/>
    </row>
    <row r="61" spans="1:11">
      <c r="A61" s="4"/>
      <c r="B61" s="4"/>
      <c r="C61" s="4"/>
      <c r="D61" s="17"/>
      <c r="E61" s="3" t="s">
        <v>12</v>
      </c>
      <c r="F61" s="10"/>
      <c r="G61" s="10"/>
      <c r="H61" s="10"/>
    </row>
    <row r="62" spans="1:11" ht="12.75" customHeight="1">
      <c r="A62" s="4" t="s">
        <v>112</v>
      </c>
      <c r="B62" s="28"/>
      <c r="C62" s="28"/>
      <c r="D62" s="10">
        <f>850.91*2*0.2*0.2</f>
        <v>68.072800000000015</v>
      </c>
      <c r="E62" s="4" t="s">
        <v>18</v>
      </c>
      <c r="F62" s="10"/>
      <c r="G62" s="29"/>
    </row>
    <row r="63" spans="1:11">
      <c r="A63" s="28"/>
      <c r="B63" s="4" t="s">
        <v>109</v>
      </c>
      <c r="C63" s="28"/>
      <c r="D63" s="17"/>
      <c r="E63" s="3" t="s">
        <v>12</v>
      </c>
      <c r="F63" s="10"/>
      <c r="G63" s="10"/>
      <c r="H63" s="10"/>
    </row>
    <row r="64" spans="1:11">
      <c r="A64" s="28"/>
      <c r="B64" s="28"/>
      <c r="C64" s="28"/>
      <c r="D64" s="17"/>
      <c r="E64" s="3" t="s">
        <v>12</v>
      </c>
      <c r="F64" s="35"/>
      <c r="G64" s="35"/>
      <c r="H64" s="35"/>
      <c r="J64" s="105"/>
    </row>
    <row r="65" spans="1:11">
      <c r="A65" s="2" t="s">
        <v>57</v>
      </c>
      <c r="B65" s="28"/>
      <c r="C65" s="28"/>
      <c r="D65" s="17"/>
      <c r="E65" s="28"/>
      <c r="F65" s="17"/>
      <c r="G65" s="17"/>
      <c r="H65" s="28"/>
    </row>
    <row r="66" spans="1:11">
      <c r="A66" s="4" t="s">
        <v>97</v>
      </c>
      <c r="B66" s="4"/>
      <c r="C66" s="4"/>
      <c r="D66" s="10">
        <v>2600.2600000000002</v>
      </c>
      <c r="E66" s="4" t="s">
        <v>17</v>
      </c>
      <c r="F66" s="10"/>
      <c r="G66" s="31"/>
      <c r="H66" s="28"/>
    </row>
    <row r="67" spans="1:11">
      <c r="A67" s="4"/>
      <c r="B67" s="4" t="s">
        <v>100</v>
      </c>
      <c r="C67" s="4"/>
      <c r="D67" s="17"/>
      <c r="E67" s="3" t="s">
        <v>12</v>
      </c>
      <c r="F67" s="10"/>
      <c r="G67" s="10"/>
      <c r="H67" s="10"/>
    </row>
    <row r="68" spans="1:11">
      <c r="A68" s="4" t="s">
        <v>98</v>
      </c>
      <c r="B68" s="4"/>
      <c r="C68" s="4"/>
      <c r="D68" s="10">
        <v>2600.2600000000002</v>
      </c>
      <c r="E68" s="4" t="s">
        <v>17</v>
      </c>
      <c r="F68" s="10"/>
      <c r="G68" s="31"/>
      <c r="H68" s="28"/>
    </row>
    <row r="69" spans="1:11">
      <c r="A69" s="4"/>
      <c r="B69" s="4" t="s">
        <v>64</v>
      </c>
      <c r="C69" s="4"/>
      <c r="D69" s="17"/>
      <c r="E69" s="3" t="s">
        <v>12</v>
      </c>
      <c r="F69" s="10"/>
      <c r="G69" s="10"/>
      <c r="H69" s="10"/>
    </row>
    <row r="70" spans="1:11">
      <c r="A70" s="4" t="s">
        <v>108</v>
      </c>
      <c r="B70" s="4"/>
      <c r="C70" s="4"/>
      <c r="D70" s="10">
        <v>260.02</v>
      </c>
      <c r="E70" s="4" t="s">
        <v>18</v>
      </c>
      <c r="F70" s="10"/>
      <c r="G70" s="31"/>
      <c r="H70" s="28"/>
      <c r="J70" s="112"/>
      <c r="K70" s="112"/>
    </row>
    <row r="71" spans="1:11">
      <c r="A71" s="4"/>
      <c r="B71" s="4" t="s">
        <v>449</v>
      </c>
      <c r="C71" s="4"/>
      <c r="D71" s="17"/>
      <c r="E71" s="3" t="s">
        <v>12</v>
      </c>
      <c r="F71" s="10"/>
      <c r="G71" s="10"/>
      <c r="H71" s="10"/>
    </row>
    <row r="72" spans="1:11">
      <c r="A72" s="4" t="s">
        <v>20</v>
      </c>
      <c r="B72" s="4"/>
      <c r="C72" s="4"/>
      <c r="D72" s="10">
        <v>2600.2600000000002</v>
      </c>
      <c r="E72" s="4" t="s">
        <v>17</v>
      </c>
      <c r="F72" s="10"/>
      <c r="G72" s="31"/>
      <c r="H72" s="28"/>
    </row>
    <row r="73" spans="1:11">
      <c r="A73" s="4"/>
      <c r="B73" s="4" t="s">
        <v>102</v>
      </c>
      <c r="C73" s="4"/>
      <c r="D73" s="17"/>
      <c r="E73" s="3" t="s">
        <v>12</v>
      </c>
      <c r="F73" s="10"/>
      <c r="G73" s="10"/>
      <c r="H73" s="10"/>
    </row>
    <row r="74" spans="1:11">
      <c r="A74" s="4" t="s">
        <v>110</v>
      </c>
      <c r="B74" s="28"/>
      <c r="C74" s="28"/>
      <c r="D74" s="10">
        <f>D72*0.05</f>
        <v>130.01300000000001</v>
      </c>
      <c r="E74" s="4" t="s">
        <v>18</v>
      </c>
      <c r="F74" s="10"/>
      <c r="G74" s="31"/>
      <c r="H74" s="33"/>
    </row>
    <row r="75" spans="1:11">
      <c r="A75" s="28"/>
      <c r="B75" s="4" t="s">
        <v>407</v>
      </c>
      <c r="C75" s="28"/>
      <c r="D75" s="17"/>
      <c r="E75" s="3" t="s">
        <v>12</v>
      </c>
      <c r="F75" s="10"/>
      <c r="G75" s="10"/>
      <c r="H75" s="10"/>
    </row>
    <row r="76" spans="1:11">
      <c r="A76" s="4" t="s">
        <v>406</v>
      </c>
      <c r="B76" s="4"/>
      <c r="C76" s="4"/>
      <c r="D76" s="10">
        <v>2600.2600000000002</v>
      </c>
      <c r="E76" s="4" t="s">
        <v>17</v>
      </c>
      <c r="F76" s="10"/>
      <c r="G76" s="17"/>
      <c r="H76" s="45"/>
    </row>
    <row r="77" spans="1:11">
      <c r="A77" s="4"/>
      <c r="B77" s="4"/>
      <c r="C77" s="4"/>
      <c r="D77" s="17"/>
      <c r="E77" s="3" t="s">
        <v>12</v>
      </c>
      <c r="F77" s="10"/>
      <c r="G77" s="10"/>
      <c r="H77" s="10"/>
    </row>
    <row r="78" spans="1:11">
      <c r="A78" s="28"/>
      <c r="B78" s="28"/>
      <c r="C78" s="28"/>
      <c r="D78" s="17"/>
      <c r="E78" s="3" t="s">
        <v>12</v>
      </c>
      <c r="F78" s="35"/>
      <c r="G78" s="35"/>
      <c r="H78" s="35"/>
    </row>
    <row r="79" spans="1:11">
      <c r="A79" s="2" t="s">
        <v>114</v>
      </c>
      <c r="B79" s="28"/>
      <c r="C79" s="28"/>
      <c r="D79" s="17"/>
      <c r="E79" s="28"/>
      <c r="F79" s="17"/>
      <c r="G79" s="17"/>
    </row>
    <row r="80" spans="1:11">
      <c r="A80" s="4" t="s">
        <v>97</v>
      </c>
      <c r="B80" s="4"/>
      <c r="C80" s="4"/>
      <c r="D80" s="10">
        <v>3272.71</v>
      </c>
      <c r="E80" s="4" t="s">
        <v>17</v>
      </c>
      <c r="F80" s="10"/>
      <c r="G80" s="31"/>
      <c r="H80" s="28"/>
    </row>
    <row r="81" spans="1:11">
      <c r="A81" s="4"/>
      <c r="B81" s="4" t="s">
        <v>100</v>
      </c>
      <c r="C81" s="4"/>
      <c r="D81" s="17"/>
      <c r="E81" s="3" t="s">
        <v>12</v>
      </c>
      <c r="F81" s="10"/>
      <c r="G81" s="10"/>
      <c r="H81" s="10"/>
    </row>
    <row r="82" spans="1:11">
      <c r="A82" s="4" t="s">
        <v>98</v>
      </c>
      <c r="B82" s="4"/>
      <c r="C82" s="4"/>
      <c r="D82" s="10">
        <v>3272.71</v>
      </c>
      <c r="E82" s="4" t="s">
        <v>17</v>
      </c>
      <c r="F82" s="10"/>
      <c r="G82" s="31"/>
      <c r="H82" s="28"/>
    </row>
    <row r="83" spans="1:11">
      <c r="A83" s="4"/>
      <c r="B83" s="4" t="s">
        <v>64</v>
      </c>
      <c r="C83" s="4"/>
      <c r="D83" s="17"/>
      <c r="E83" s="3" t="s">
        <v>12</v>
      </c>
      <c r="F83" s="10"/>
      <c r="G83" s="10"/>
      <c r="H83" s="10"/>
    </row>
    <row r="84" spans="1:11">
      <c r="A84" s="4" t="s">
        <v>113</v>
      </c>
      <c r="B84" s="4"/>
      <c r="C84" s="4"/>
      <c r="D84" s="10">
        <f>3272.71*0.05</f>
        <v>163.63550000000001</v>
      </c>
      <c r="E84" s="4" t="s">
        <v>18</v>
      </c>
      <c r="F84" s="10"/>
      <c r="G84" s="31"/>
      <c r="H84" s="28"/>
      <c r="J84" s="112"/>
      <c r="K84" s="112"/>
    </row>
    <row r="85" spans="1:11">
      <c r="A85" s="4"/>
      <c r="B85" s="4" t="s">
        <v>449</v>
      </c>
      <c r="C85" s="4"/>
      <c r="D85" s="17"/>
      <c r="E85" s="3" t="s">
        <v>12</v>
      </c>
      <c r="F85" s="10"/>
      <c r="G85" s="10"/>
      <c r="H85" s="10"/>
    </row>
    <row r="86" spans="1:11">
      <c r="A86" s="4" t="s">
        <v>20</v>
      </c>
      <c r="B86" s="4"/>
      <c r="C86" s="4"/>
      <c r="D86" s="10">
        <v>3272.71</v>
      </c>
      <c r="E86" s="4" t="s">
        <v>17</v>
      </c>
      <c r="F86" s="10"/>
      <c r="G86" s="31"/>
      <c r="H86" s="28"/>
    </row>
    <row r="87" spans="1:11">
      <c r="A87" s="4"/>
      <c r="B87" s="4" t="s">
        <v>102</v>
      </c>
      <c r="C87" s="4"/>
      <c r="D87" s="17"/>
      <c r="E87" s="3" t="s">
        <v>12</v>
      </c>
      <c r="F87" s="10"/>
      <c r="G87" s="10"/>
      <c r="H87" s="10"/>
    </row>
    <row r="88" spans="1:11">
      <c r="A88" s="4" t="s">
        <v>115</v>
      </c>
      <c r="B88" s="28"/>
      <c r="C88" s="28"/>
      <c r="D88" s="10">
        <f>3272.71*0.05</f>
        <v>163.63550000000001</v>
      </c>
      <c r="E88" s="4" t="s">
        <v>18</v>
      </c>
      <c r="F88" s="10"/>
      <c r="G88" s="31"/>
      <c r="H88" s="33"/>
    </row>
    <row r="89" spans="1:11">
      <c r="A89" s="28"/>
      <c r="B89" s="4" t="s">
        <v>89</v>
      </c>
      <c r="C89" s="28"/>
      <c r="D89" s="17"/>
      <c r="E89" s="3" t="s">
        <v>12</v>
      </c>
      <c r="F89" s="10"/>
      <c r="G89" s="10"/>
      <c r="H89" s="10"/>
    </row>
    <row r="90" spans="1:11" s="28" customFormat="1">
      <c r="D90" s="17"/>
      <c r="E90" s="3" t="s">
        <v>12</v>
      </c>
      <c r="F90" s="35"/>
      <c r="G90" s="35"/>
      <c r="H90" s="35"/>
    </row>
    <row r="91" spans="1:11">
      <c r="A91" s="2" t="s">
        <v>22</v>
      </c>
      <c r="B91" s="28"/>
      <c r="C91" s="28"/>
      <c r="D91" s="17"/>
      <c r="E91" s="28"/>
      <c r="F91" s="17"/>
      <c r="G91" s="17"/>
      <c r="H91" s="28"/>
    </row>
    <row r="92" spans="1:11">
      <c r="A92" s="4" t="s">
        <v>97</v>
      </c>
      <c r="B92" s="4"/>
      <c r="C92" s="4"/>
      <c r="D92" s="10">
        <v>166.55</v>
      </c>
      <c r="E92" s="4" t="s">
        <v>17</v>
      </c>
      <c r="F92" s="10"/>
      <c r="G92" s="31"/>
      <c r="H92" s="28"/>
    </row>
    <row r="93" spans="1:11">
      <c r="A93" s="4"/>
      <c r="B93" s="4" t="s">
        <v>100</v>
      </c>
      <c r="C93" s="4"/>
      <c r="D93" s="17"/>
      <c r="E93" s="3" t="s">
        <v>12</v>
      </c>
      <c r="F93" s="10"/>
      <c r="G93" s="10"/>
      <c r="H93" s="10"/>
    </row>
    <row r="94" spans="1:11">
      <c r="A94" s="4" t="s">
        <v>98</v>
      </c>
      <c r="B94" s="4"/>
      <c r="C94" s="4"/>
      <c r="D94" s="10">
        <v>166.55</v>
      </c>
      <c r="E94" s="4" t="s">
        <v>17</v>
      </c>
      <c r="F94" s="10"/>
      <c r="G94" s="31"/>
      <c r="H94" s="28"/>
    </row>
    <row r="95" spans="1:11">
      <c r="A95" s="4"/>
      <c r="B95" s="4" t="s">
        <v>64</v>
      </c>
      <c r="C95" s="4"/>
      <c r="D95" s="17"/>
      <c r="E95" s="3" t="s">
        <v>12</v>
      </c>
      <c r="F95" s="10"/>
      <c r="G95" s="10"/>
      <c r="H95" s="10"/>
    </row>
    <row r="96" spans="1:11">
      <c r="A96" s="4" t="s">
        <v>108</v>
      </c>
      <c r="B96" s="4"/>
      <c r="C96" s="4"/>
      <c r="D96" s="10">
        <f>166.55*0.1</f>
        <v>16.655000000000001</v>
      </c>
      <c r="E96" s="4" t="s">
        <v>18</v>
      </c>
      <c r="F96" s="10"/>
      <c r="G96" s="31"/>
      <c r="H96" s="28"/>
      <c r="J96" s="112"/>
      <c r="K96" s="112"/>
    </row>
    <row r="97" spans="1:11">
      <c r="A97" s="4"/>
      <c r="B97" s="4" t="s">
        <v>449</v>
      </c>
      <c r="C97" s="4"/>
      <c r="D97" s="17"/>
      <c r="E97" s="3" t="s">
        <v>12</v>
      </c>
      <c r="F97" s="10"/>
      <c r="G97" s="10"/>
      <c r="H97" s="10"/>
    </row>
    <row r="98" spans="1:11">
      <c r="A98" s="4" t="s">
        <v>20</v>
      </c>
      <c r="B98" s="4"/>
      <c r="C98" s="4"/>
      <c r="D98" s="10">
        <v>166.55</v>
      </c>
      <c r="E98" s="4" t="s">
        <v>17</v>
      </c>
      <c r="F98" s="10"/>
      <c r="G98" s="31"/>
      <c r="H98" s="28"/>
    </row>
    <row r="99" spans="1:11">
      <c r="A99" s="4"/>
      <c r="B99" s="4" t="s">
        <v>102</v>
      </c>
      <c r="C99" s="4"/>
      <c r="D99" s="17"/>
      <c r="E99" s="3" t="s">
        <v>12</v>
      </c>
      <c r="F99" s="10"/>
      <c r="G99" s="10"/>
      <c r="H99" s="10"/>
    </row>
    <row r="100" spans="1:11">
      <c r="A100" s="4" t="s">
        <v>117</v>
      </c>
      <c r="B100" s="4"/>
      <c r="C100" s="4"/>
      <c r="D100" s="10">
        <v>166.55</v>
      </c>
      <c r="E100" s="4" t="s">
        <v>17</v>
      </c>
      <c r="F100" s="10"/>
      <c r="G100" s="10"/>
      <c r="H100" s="10"/>
    </row>
    <row r="101" spans="1:11">
      <c r="A101" s="4"/>
      <c r="B101" s="4" t="s">
        <v>453</v>
      </c>
      <c r="C101" s="4"/>
      <c r="D101" s="17"/>
      <c r="E101" s="3"/>
      <c r="F101" s="10"/>
      <c r="G101" s="10"/>
      <c r="H101" s="10"/>
    </row>
    <row r="102" spans="1:11">
      <c r="A102" s="4" t="s">
        <v>116</v>
      </c>
      <c r="B102" s="4"/>
      <c r="C102" s="4"/>
      <c r="D102" s="10">
        <v>166.55</v>
      </c>
      <c r="E102" s="4" t="s">
        <v>17</v>
      </c>
      <c r="F102" s="10"/>
      <c r="G102" s="17"/>
      <c r="H102" s="28"/>
    </row>
    <row r="103" spans="1:11">
      <c r="A103" s="4"/>
      <c r="B103" s="4" t="s">
        <v>481</v>
      </c>
      <c r="C103" s="4"/>
      <c r="D103" s="17"/>
      <c r="E103" s="3" t="s">
        <v>12</v>
      </c>
      <c r="F103" s="10"/>
      <c r="G103" s="10"/>
      <c r="H103" s="10"/>
    </row>
    <row r="104" spans="1:11">
      <c r="A104" s="28"/>
      <c r="B104" s="28"/>
      <c r="C104" s="28"/>
      <c r="D104" s="17"/>
      <c r="E104" s="3" t="s">
        <v>12</v>
      </c>
      <c r="F104" s="35"/>
      <c r="G104" s="35"/>
      <c r="H104" s="35"/>
    </row>
    <row r="105" spans="1:11">
      <c r="A105" s="2" t="s">
        <v>123</v>
      </c>
      <c r="B105" s="28"/>
      <c r="C105" s="28"/>
      <c r="D105" s="17"/>
      <c r="E105" s="28"/>
      <c r="F105" s="17"/>
      <c r="G105" s="17"/>
      <c r="H105" s="28"/>
    </row>
    <row r="106" spans="1:11">
      <c r="A106" s="4" t="s">
        <v>97</v>
      </c>
      <c r="B106" s="4"/>
      <c r="C106" s="4"/>
      <c r="D106" s="10">
        <v>54</v>
      </c>
      <c r="E106" s="4" t="s">
        <v>17</v>
      </c>
      <c r="F106" s="10"/>
      <c r="G106" s="31"/>
      <c r="H106" s="28"/>
    </row>
    <row r="107" spans="1:11">
      <c r="A107" s="4"/>
      <c r="B107" s="4" t="s">
        <v>100</v>
      </c>
      <c r="C107" s="4"/>
      <c r="D107" s="17"/>
      <c r="E107" s="3" t="s">
        <v>12</v>
      </c>
      <c r="F107" s="10"/>
      <c r="G107" s="10"/>
      <c r="H107" s="10"/>
    </row>
    <row r="108" spans="1:11">
      <c r="A108" s="4" t="s">
        <v>98</v>
      </c>
      <c r="B108" s="4"/>
      <c r="C108" s="4"/>
      <c r="D108" s="10">
        <v>54</v>
      </c>
      <c r="E108" s="4" t="s">
        <v>17</v>
      </c>
      <c r="F108" s="10"/>
      <c r="G108" s="31"/>
      <c r="H108" s="28"/>
    </row>
    <row r="109" spans="1:11">
      <c r="A109" s="4"/>
      <c r="B109" s="4" t="s">
        <v>64</v>
      </c>
      <c r="C109" s="4"/>
      <c r="D109" s="17"/>
      <c r="E109" s="3" t="s">
        <v>12</v>
      </c>
      <c r="F109" s="10"/>
      <c r="G109" s="10"/>
      <c r="H109" s="10"/>
    </row>
    <row r="110" spans="1:11">
      <c r="A110" s="4" t="s">
        <v>113</v>
      </c>
      <c r="B110" s="4"/>
      <c r="C110" s="4"/>
      <c r="D110" s="10">
        <f>D108*0.05</f>
        <v>2.7</v>
      </c>
      <c r="E110" s="4" t="s">
        <v>18</v>
      </c>
      <c r="F110" s="10"/>
      <c r="G110" s="31"/>
      <c r="H110" s="28"/>
      <c r="J110" s="112"/>
      <c r="K110" s="112"/>
    </row>
    <row r="111" spans="1:11">
      <c r="A111" s="4"/>
      <c r="B111" s="4" t="s">
        <v>449</v>
      </c>
      <c r="C111" s="4"/>
      <c r="D111" s="17"/>
      <c r="E111" s="3" t="s">
        <v>12</v>
      </c>
      <c r="F111" s="10"/>
      <c r="G111" s="10"/>
      <c r="H111" s="10"/>
    </row>
    <row r="112" spans="1:11">
      <c r="A112" s="4" t="s">
        <v>20</v>
      </c>
      <c r="B112" s="4"/>
      <c r="C112" s="4"/>
      <c r="D112" s="10">
        <v>54</v>
      </c>
      <c r="E112" s="4" t="s">
        <v>17</v>
      </c>
      <c r="F112" s="10"/>
      <c r="G112" s="31"/>
      <c r="H112" s="28"/>
    </row>
    <row r="113" spans="1:11">
      <c r="A113" s="4"/>
      <c r="B113" s="4" t="s">
        <v>102</v>
      </c>
      <c r="C113" s="4"/>
      <c r="D113" s="17"/>
      <c r="E113" s="3" t="s">
        <v>12</v>
      </c>
      <c r="F113" s="10"/>
      <c r="G113" s="10"/>
      <c r="H113" s="10"/>
    </row>
    <row r="114" spans="1:11">
      <c r="A114" s="4" t="s">
        <v>115</v>
      </c>
      <c r="B114" s="28"/>
      <c r="C114" s="28"/>
      <c r="D114" s="10">
        <f>54*0.05</f>
        <v>2.7</v>
      </c>
      <c r="E114" s="4" t="s">
        <v>18</v>
      </c>
      <c r="F114" s="10"/>
      <c r="G114" s="31"/>
      <c r="H114" s="33"/>
    </row>
    <row r="115" spans="1:11">
      <c r="A115" s="28"/>
      <c r="B115" s="4" t="s">
        <v>89</v>
      </c>
      <c r="C115" s="28"/>
      <c r="D115" s="17"/>
      <c r="E115" s="3" t="s">
        <v>12</v>
      </c>
      <c r="F115" s="10"/>
      <c r="G115" s="10"/>
      <c r="H115" s="10"/>
    </row>
    <row r="116" spans="1:11">
      <c r="A116" s="4" t="s">
        <v>121</v>
      </c>
      <c r="B116" s="28"/>
      <c r="C116" s="28"/>
      <c r="D116" s="10">
        <v>0.28000000000000003</v>
      </c>
      <c r="E116" s="4" t="s">
        <v>18</v>
      </c>
      <c r="F116" s="10"/>
      <c r="G116" s="31"/>
      <c r="J116" s="112"/>
      <c r="K116" s="119"/>
    </row>
    <row r="117" spans="1:11">
      <c r="A117" s="28"/>
      <c r="B117" s="4" t="s">
        <v>450</v>
      </c>
      <c r="C117" s="28"/>
      <c r="D117" s="17"/>
      <c r="E117" s="3" t="s">
        <v>12</v>
      </c>
      <c r="F117" s="10"/>
      <c r="G117" s="10"/>
      <c r="H117" s="10"/>
      <c r="J117" s="112"/>
      <c r="K117" s="112"/>
    </row>
    <row r="118" spans="1:11">
      <c r="A118" s="4" t="s">
        <v>122</v>
      </c>
      <c r="B118" s="4"/>
      <c r="C118" s="4"/>
      <c r="D118" s="10">
        <v>54</v>
      </c>
      <c r="E118" s="4" t="s">
        <v>17</v>
      </c>
      <c r="F118" s="10"/>
      <c r="G118" s="7"/>
      <c r="H118" s="10"/>
    </row>
    <row r="119" spans="1:11">
      <c r="A119" s="28"/>
      <c r="B119" s="4" t="s">
        <v>120</v>
      </c>
      <c r="C119" s="28"/>
      <c r="D119" s="17"/>
      <c r="E119" s="3"/>
      <c r="F119" s="10"/>
      <c r="G119" s="10"/>
      <c r="H119" s="10"/>
    </row>
    <row r="120" spans="1:11">
      <c r="A120" s="28"/>
      <c r="B120" s="4"/>
      <c r="C120" s="28"/>
      <c r="D120" s="17"/>
      <c r="E120" s="3"/>
      <c r="F120" s="35"/>
      <c r="G120" s="35"/>
      <c r="H120" s="35"/>
    </row>
    <row r="121" spans="1:11" s="28" customFormat="1">
      <c r="D121" s="17"/>
      <c r="E121" s="3"/>
      <c r="F121" s="6"/>
      <c r="G121" s="6"/>
    </row>
    <row r="122" spans="1:11">
      <c r="A122" s="39" t="s">
        <v>119</v>
      </c>
      <c r="B122" s="40"/>
      <c r="C122" s="40"/>
      <c r="D122" s="41"/>
      <c r="E122" s="42" t="s">
        <v>12</v>
      </c>
      <c r="F122" s="43"/>
      <c r="G122" s="43"/>
      <c r="H122" s="46"/>
    </row>
    <row r="123" spans="1:11" s="28" customFormat="1">
      <c r="A123" s="11"/>
      <c r="B123" s="22"/>
      <c r="C123" s="22"/>
      <c r="D123" s="34"/>
      <c r="E123" s="13"/>
      <c r="F123" s="14"/>
      <c r="G123" s="14"/>
    </row>
    <row r="124" spans="1:11" s="28" customFormat="1">
      <c r="A124" s="2" t="s">
        <v>23</v>
      </c>
      <c r="D124" s="17"/>
      <c r="F124" s="17"/>
      <c r="G124" s="17"/>
    </row>
    <row r="125" spans="1:11" s="28" customFormat="1">
      <c r="A125" s="2"/>
      <c r="D125" s="17"/>
      <c r="F125" s="17"/>
      <c r="G125" s="17"/>
    </row>
    <row r="126" spans="1:11" s="28" customFormat="1">
      <c r="A126" s="4" t="s">
        <v>24</v>
      </c>
      <c r="D126" s="10">
        <v>146</v>
      </c>
      <c r="E126" s="4" t="s">
        <v>11</v>
      </c>
      <c r="F126" s="10"/>
      <c r="G126" s="17"/>
    </row>
    <row r="127" spans="1:11" s="28" customFormat="1">
      <c r="D127" s="17"/>
      <c r="E127" s="3" t="s">
        <v>12</v>
      </c>
      <c r="F127" s="10"/>
      <c r="G127" s="10"/>
      <c r="H127" s="10"/>
    </row>
    <row r="128" spans="1:11" s="28" customFormat="1">
      <c r="A128" s="4" t="s">
        <v>25</v>
      </c>
      <c r="B128" s="4"/>
      <c r="C128" s="4"/>
      <c r="D128" s="10">
        <v>3</v>
      </c>
      <c r="E128" s="4" t="s">
        <v>11</v>
      </c>
      <c r="F128" s="10"/>
      <c r="G128" s="17"/>
    </row>
    <row r="129" spans="1:11" s="28" customFormat="1">
      <c r="A129" s="4"/>
      <c r="B129" s="4"/>
      <c r="C129" s="4"/>
      <c r="D129" s="17"/>
      <c r="E129" s="3" t="s">
        <v>12</v>
      </c>
      <c r="F129" s="10"/>
      <c r="G129" s="10"/>
      <c r="H129" s="10"/>
    </row>
    <row r="130" spans="1:11" s="28" customFormat="1">
      <c r="A130" s="4" t="s">
        <v>26</v>
      </c>
      <c r="D130" s="10">
        <v>5</v>
      </c>
      <c r="E130" s="4" t="s">
        <v>11</v>
      </c>
      <c r="F130" s="10"/>
      <c r="G130" s="17"/>
    </row>
    <row r="131" spans="1:11" s="28" customFormat="1">
      <c r="D131" s="17"/>
      <c r="E131" s="3" t="s">
        <v>12</v>
      </c>
      <c r="F131" s="10"/>
      <c r="G131" s="10"/>
      <c r="H131" s="10"/>
    </row>
    <row r="132" spans="1:11" s="28" customFormat="1">
      <c r="A132" s="4" t="s">
        <v>27</v>
      </c>
      <c r="D132" s="10">
        <v>9</v>
      </c>
      <c r="E132" s="4" t="s">
        <v>11</v>
      </c>
      <c r="F132" s="10"/>
      <c r="G132" s="17"/>
    </row>
    <row r="133" spans="1:11" s="28" customFormat="1">
      <c r="B133" s="4"/>
      <c r="D133" s="17"/>
      <c r="E133" s="3" t="s">
        <v>12</v>
      </c>
      <c r="F133" s="10"/>
      <c r="G133" s="10"/>
      <c r="H133" s="10"/>
    </row>
    <row r="134" spans="1:11" s="28" customFormat="1">
      <c r="D134" s="17"/>
      <c r="E134" s="3" t="s">
        <v>12</v>
      </c>
      <c r="F134" s="17"/>
      <c r="G134" s="17"/>
    </row>
    <row r="135" spans="1:11">
      <c r="A135" s="39" t="s">
        <v>28</v>
      </c>
      <c r="B135" s="40"/>
      <c r="C135" s="40"/>
      <c r="D135" s="41"/>
      <c r="E135" s="42" t="s">
        <v>12</v>
      </c>
      <c r="F135" s="43"/>
      <c r="G135" s="43"/>
      <c r="H135" s="43"/>
    </row>
    <row r="136" spans="1:11" s="28" customFormat="1">
      <c r="A136" s="11"/>
      <c r="B136" s="22"/>
      <c r="C136" s="22"/>
      <c r="D136" s="34"/>
      <c r="E136" s="13"/>
      <c r="F136" s="14"/>
      <c r="G136" s="14"/>
    </row>
    <row r="137" spans="1:11">
      <c r="A137" s="2" t="s">
        <v>29</v>
      </c>
      <c r="B137" s="28"/>
      <c r="C137" s="28"/>
      <c r="D137" s="17"/>
      <c r="E137" s="28"/>
      <c r="F137" s="17"/>
      <c r="G137" s="17"/>
    </row>
    <row r="138" spans="1:11">
      <c r="A138" s="2"/>
      <c r="B138" s="28"/>
      <c r="C138" s="28"/>
      <c r="D138" s="17"/>
      <c r="E138" s="28"/>
      <c r="F138" s="17"/>
      <c r="G138" s="17"/>
    </row>
    <row r="139" spans="1:11">
      <c r="A139" s="2" t="s">
        <v>65</v>
      </c>
      <c r="B139" s="28"/>
      <c r="C139" s="28"/>
      <c r="D139" s="17"/>
      <c r="E139" s="28"/>
      <c r="F139" s="17"/>
      <c r="G139" s="17"/>
    </row>
    <row r="140" spans="1:11">
      <c r="A140" s="4" t="s">
        <v>67</v>
      </c>
      <c r="B140" s="28"/>
      <c r="C140" s="28"/>
      <c r="D140" s="32">
        <v>145.02000000000001</v>
      </c>
      <c r="E140" s="4" t="s">
        <v>18</v>
      </c>
      <c r="F140" s="10"/>
      <c r="G140" s="17"/>
      <c r="H140" s="29"/>
    </row>
    <row r="141" spans="1:11">
      <c r="A141" s="28"/>
      <c r="B141" s="4" t="s">
        <v>452</v>
      </c>
      <c r="C141" s="28"/>
      <c r="D141" s="17"/>
      <c r="E141" s="3" t="s">
        <v>12</v>
      </c>
      <c r="F141" s="10"/>
      <c r="G141" s="10"/>
      <c r="H141" s="10"/>
      <c r="J141" s="112"/>
      <c r="K141" s="112"/>
    </row>
    <row r="142" spans="1:11">
      <c r="A142" s="4" t="s">
        <v>69</v>
      </c>
      <c r="B142" s="28"/>
      <c r="C142" s="28"/>
      <c r="D142" s="10">
        <v>16.11</v>
      </c>
      <c r="E142" s="4" t="s">
        <v>18</v>
      </c>
      <c r="F142" s="10"/>
      <c r="G142" s="17"/>
      <c r="H142" s="10"/>
    </row>
    <row r="143" spans="1:11">
      <c r="A143" s="28"/>
      <c r="B143" s="4" t="s">
        <v>68</v>
      </c>
      <c r="C143" s="28"/>
      <c r="D143" s="17"/>
      <c r="E143" s="3" t="s">
        <v>12</v>
      </c>
      <c r="F143" s="10"/>
      <c r="G143" s="10"/>
      <c r="H143" s="10"/>
    </row>
    <row r="144" spans="1:11">
      <c r="A144" s="4" t="s">
        <v>387</v>
      </c>
      <c r="B144" s="28"/>
      <c r="C144" s="28"/>
      <c r="D144" s="10">
        <f>1074.23*0.1*0.4</f>
        <v>42.969200000000001</v>
      </c>
      <c r="E144" s="4" t="s">
        <v>18</v>
      </c>
      <c r="F144" s="10"/>
      <c r="G144" s="17"/>
      <c r="H144" s="10"/>
    </row>
    <row r="145" spans="1:10">
      <c r="A145" s="28"/>
      <c r="B145" s="4" t="s">
        <v>70</v>
      </c>
      <c r="C145" s="28"/>
      <c r="D145" s="17"/>
      <c r="E145" s="3" t="s">
        <v>12</v>
      </c>
      <c r="F145" s="10"/>
      <c r="G145" s="10"/>
      <c r="H145" s="10"/>
    </row>
    <row r="146" spans="1:10" hidden="1">
      <c r="A146" s="4" t="s">
        <v>66</v>
      </c>
      <c r="B146" s="28"/>
      <c r="C146" s="28"/>
      <c r="D146" s="10"/>
      <c r="E146" s="4"/>
      <c r="F146" s="5"/>
      <c r="G146" s="24"/>
      <c r="H146" s="10"/>
    </row>
    <row r="147" spans="1:10" hidden="1">
      <c r="A147" s="28"/>
      <c r="B147" s="28"/>
      <c r="C147" s="28"/>
      <c r="D147" s="17"/>
      <c r="E147" s="3" t="s">
        <v>12</v>
      </c>
      <c r="F147" s="5"/>
      <c r="G147" s="5"/>
      <c r="H147" s="10"/>
    </row>
    <row r="148" spans="1:10">
      <c r="A148" s="4" t="s">
        <v>72</v>
      </c>
      <c r="B148" s="28"/>
      <c r="C148" s="28"/>
      <c r="D148" s="10">
        <f>1074.23*2</f>
        <v>2148.46</v>
      </c>
      <c r="E148" s="4" t="s">
        <v>17</v>
      </c>
      <c r="F148" s="10"/>
      <c r="G148" s="17"/>
      <c r="H148" s="10"/>
      <c r="I148" s="105"/>
      <c r="J148" s="105"/>
    </row>
    <row r="149" spans="1:10">
      <c r="A149" s="28"/>
      <c r="B149" s="4" t="s">
        <v>388</v>
      </c>
      <c r="C149" s="28"/>
      <c r="E149" s="3" t="s">
        <v>12</v>
      </c>
      <c r="F149" s="10"/>
      <c r="G149" s="10"/>
      <c r="H149" s="10"/>
    </row>
    <row r="150" spans="1:10">
      <c r="A150" s="28"/>
      <c r="B150" s="28"/>
      <c r="C150" s="28"/>
      <c r="D150" s="17"/>
      <c r="E150" s="3" t="s">
        <v>12</v>
      </c>
      <c r="F150" s="35"/>
      <c r="G150" s="35"/>
      <c r="H150" s="35"/>
    </row>
    <row r="151" spans="1:10">
      <c r="A151" s="2" t="s">
        <v>32</v>
      </c>
      <c r="B151" s="28"/>
      <c r="C151" s="28"/>
      <c r="D151" s="17"/>
      <c r="E151" s="28"/>
      <c r="F151" s="17"/>
      <c r="G151" s="17"/>
    </row>
    <row r="152" spans="1:10">
      <c r="A152" s="4" t="s">
        <v>72</v>
      </c>
      <c r="B152" s="28"/>
      <c r="C152" s="28"/>
      <c r="D152" s="10">
        <f>305.5*2</f>
        <v>611</v>
      </c>
      <c r="E152" s="4" t="s">
        <v>17</v>
      </c>
      <c r="F152" s="10"/>
      <c r="G152" s="17"/>
      <c r="H152" s="10"/>
    </row>
    <row r="153" spans="1:10">
      <c r="A153" s="28"/>
      <c r="B153" s="4" t="s">
        <v>71</v>
      </c>
      <c r="C153" s="28"/>
      <c r="D153" s="17"/>
      <c r="E153" s="3" t="s">
        <v>12</v>
      </c>
      <c r="F153" s="35"/>
      <c r="G153" s="35"/>
      <c r="H153" s="35"/>
    </row>
    <row r="154" spans="1:10" hidden="1">
      <c r="A154" s="25" t="s">
        <v>30</v>
      </c>
      <c r="B154" s="23"/>
      <c r="C154" s="23"/>
      <c r="D154" s="5"/>
      <c r="E154" s="25" t="s">
        <v>21</v>
      </c>
      <c r="F154" s="5"/>
      <c r="G154" s="24"/>
    </row>
    <row r="155" spans="1:10" hidden="1">
      <c r="A155" s="23"/>
      <c r="B155" s="23"/>
      <c r="C155" s="23"/>
      <c r="D155" s="24"/>
      <c r="E155" s="26" t="s">
        <v>12</v>
      </c>
      <c r="F155" s="5"/>
      <c r="G155" s="5"/>
    </row>
    <row r="156" spans="1:10" hidden="1">
      <c r="A156" s="25" t="s">
        <v>31</v>
      </c>
      <c r="B156" s="23"/>
      <c r="C156" s="23"/>
      <c r="D156" s="5"/>
      <c r="E156" s="25" t="s">
        <v>18</v>
      </c>
      <c r="F156" s="5"/>
      <c r="G156" s="24"/>
    </row>
    <row r="157" spans="1:10" hidden="1">
      <c r="A157" s="23"/>
      <c r="B157" s="23"/>
      <c r="C157" s="23"/>
      <c r="D157" s="24"/>
      <c r="E157" s="26" t="s">
        <v>12</v>
      </c>
      <c r="F157" s="5"/>
      <c r="G157" s="5"/>
    </row>
    <row r="158" spans="1:10" hidden="1">
      <c r="A158" s="25" t="s">
        <v>33</v>
      </c>
      <c r="B158" s="23"/>
      <c r="C158" s="23"/>
      <c r="D158" s="5"/>
      <c r="E158" s="25" t="s">
        <v>34</v>
      </c>
      <c r="F158" s="5"/>
      <c r="G158" s="24"/>
    </row>
    <row r="159" spans="1:10" hidden="1">
      <c r="A159" s="23"/>
      <c r="B159" s="23"/>
      <c r="C159" s="23"/>
      <c r="D159" s="24"/>
      <c r="E159" s="26" t="s">
        <v>12</v>
      </c>
      <c r="F159" s="5"/>
      <c r="G159" s="5"/>
    </row>
    <row r="160" spans="1:10" hidden="1">
      <c r="A160" s="25" t="s">
        <v>35</v>
      </c>
      <c r="B160" s="23"/>
      <c r="C160" s="23"/>
      <c r="D160" s="5"/>
      <c r="E160" s="25" t="s">
        <v>11</v>
      </c>
      <c r="F160" s="5"/>
      <c r="G160" s="24"/>
    </row>
    <row r="161" spans="1:8" hidden="1">
      <c r="A161" s="23"/>
      <c r="B161" s="23"/>
      <c r="C161" s="23"/>
      <c r="D161" s="24"/>
      <c r="E161" s="26" t="s">
        <v>12</v>
      </c>
      <c r="F161" s="5"/>
      <c r="G161" s="5"/>
    </row>
    <row r="162" spans="1:8" s="28" customFormat="1">
      <c r="D162" s="17"/>
      <c r="E162" s="3"/>
      <c r="F162" s="10"/>
      <c r="G162" s="10"/>
    </row>
    <row r="163" spans="1:8">
      <c r="A163" s="2" t="s">
        <v>36</v>
      </c>
      <c r="B163" s="28"/>
      <c r="C163" s="28"/>
      <c r="D163" s="17"/>
      <c r="E163" s="28"/>
      <c r="F163" s="17"/>
      <c r="G163" s="17"/>
    </row>
    <row r="164" spans="1:8">
      <c r="A164" s="4" t="s">
        <v>74</v>
      </c>
      <c r="B164" s="28"/>
      <c r="C164" s="28"/>
      <c r="D164" s="10">
        <v>1330.56</v>
      </c>
      <c r="E164" s="4" t="s">
        <v>75</v>
      </c>
      <c r="F164" s="10"/>
      <c r="G164" s="17"/>
    </row>
    <row r="165" spans="1:8">
      <c r="A165" s="28"/>
      <c r="B165" s="4" t="s">
        <v>73</v>
      </c>
      <c r="C165" s="28"/>
      <c r="D165" s="17"/>
      <c r="E165" s="3" t="s">
        <v>12</v>
      </c>
      <c r="F165" s="10"/>
      <c r="G165" s="10"/>
      <c r="H165" s="10"/>
    </row>
    <row r="166" spans="1:8">
      <c r="A166" s="4" t="s">
        <v>76</v>
      </c>
      <c r="B166" s="28"/>
      <c r="C166" s="28"/>
      <c r="D166" s="10">
        <v>1330.56</v>
      </c>
      <c r="E166" s="4" t="s">
        <v>17</v>
      </c>
      <c r="F166" s="10"/>
      <c r="G166" s="17"/>
      <c r="H166" s="10"/>
    </row>
    <row r="167" spans="1:8">
      <c r="A167" s="28"/>
      <c r="B167" s="28"/>
      <c r="C167" s="28"/>
      <c r="D167" s="17"/>
      <c r="E167" s="3" t="s">
        <v>12</v>
      </c>
      <c r="F167" s="10"/>
      <c r="G167" s="10"/>
      <c r="H167" s="10"/>
    </row>
    <row r="168" spans="1:8" hidden="1">
      <c r="A168" s="25" t="s">
        <v>31</v>
      </c>
      <c r="B168" s="23"/>
      <c r="C168" s="23"/>
      <c r="D168" s="5">
        <v>199.2</v>
      </c>
      <c r="E168" s="25" t="s">
        <v>18</v>
      </c>
      <c r="F168" s="5"/>
      <c r="G168" s="24"/>
      <c r="H168" s="10"/>
    </row>
    <row r="169" spans="1:8" hidden="1">
      <c r="A169" s="23"/>
      <c r="B169" s="23"/>
      <c r="C169" s="23"/>
      <c r="D169" s="24"/>
      <c r="E169" s="26" t="s">
        <v>12</v>
      </c>
      <c r="F169" s="5"/>
      <c r="G169" s="5"/>
      <c r="H169" s="10"/>
    </row>
    <row r="170" spans="1:8">
      <c r="A170" s="28"/>
      <c r="B170" s="28"/>
      <c r="C170" s="28"/>
      <c r="D170" s="17"/>
      <c r="E170" s="3" t="s">
        <v>12</v>
      </c>
      <c r="F170" s="35"/>
      <c r="G170" s="35"/>
      <c r="H170" s="35"/>
    </row>
    <row r="171" spans="1:8">
      <c r="A171" s="2" t="s">
        <v>77</v>
      </c>
      <c r="B171" s="28"/>
      <c r="C171" s="28"/>
      <c r="D171" s="17"/>
      <c r="E171" s="28"/>
      <c r="F171" s="17"/>
      <c r="G171" s="17"/>
    </row>
    <row r="172" spans="1:8">
      <c r="A172" s="4" t="s">
        <v>79</v>
      </c>
      <c r="B172" s="28"/>
      <c r="C172" s="28"/>
      <c r="D172" s="10">
        <v>60.5</v>
      </c>
      <c r="E172" s="4" t="s">
        <v>18</v>
      </c>
      <c r="F172" s="10"/>
      <c r="G172" s="17"/>
      <c r="H172" s="30"/>
    </row>
    <row r="173" spans="1:8">
      <c r="A173" s="28"/>
      <c r="B173" s="4" t="s">
        <v>78</v>
      </c>
      <c r="C173" s="28"/>
      <c r="D173" s="17"/>
      <c r="E173" s="3" t="s">
        <v>12</v>
      </c>
      <c r="F173" s="10"/>
      <c r="G173" s="10"/>
      <c r="H173" s="10"/>
    </row>
    <row r="174" spans="1:8">
      <c r="A174" s="28"/>
      <c r="B174" s="36"/>
      <c r="C174" s="28"/>
      <c r="D174" s="17"/>
      <c r="E174" s="3" t="s">
        <v>12</v>
      </c>
      <c r="F174" s="35"/>
      <c r="G174" s="35"/>
      <c r="H174" s="35"/>
    </row>
    <row r="175" spans="1:8">
      <c r="A175" s="2" t="s">
        <v>37</v>
      </c>
      <c r="B175" s="28"/>
      <c r="C175" s="28"/>
      <c r="D175" s="17"/>
      <c r="E175" s="28"/>
      <c r="F175" s="17"/>
      <c r="G175" s="17"/>
    </row>
    <row r="176" spans="1:8">
      <c r="A176" s="4" t="s">
        <v>81</v>
      </c>
      <c r="B176" s="28"/>
      <c r="C176" s="28"/>
      <c r="D176" s="10">
        <f>2.1*1.5*4</f>
        <v>12.600000000000001</v>
      </c>
      <c r="E176" s="4" t="s">
        <v>17</v>
      </c>
      <c r="F176" s="10"/>
      <c r="G176" s="31"/>
      <c r="H176" s="30"/>
    </row>
    <row r="177" spans="1:11">
      <c r="A177" s="28"/>
      <c r="B177" s="4" t="s">
        <v>82</v>
      </c>
      <c r="C177" s="28"/>
      <c r="D177" s="17"/>
      <c r="E177" s="3" t="s">
        <v>12</v>
      </c>
      <c r="F177" s="10"/>
      <c r="G177" s="10"/>
      <c r="H177" s="10"/>
    </row>
    <row r="178" spans="1:11">
      <c r="A178" s="4" t="s">
        <v>80</v>
      </c>
      <c r="B178" s="28"/>
      <c r="C178" s="28"/>
      <c r="D178" s="10">
        <v>5</v>
      </c>
      <c r="E178" s="4" t="s">
        <v>11</v>
      </c>
      <c r="F178" s="10"/>
      <c r="G178" s="38"/>
      <c r="H178" s="30"/>
    </row>
    <row r="179" spans="1:11">
      <c r="A179" s="28"/>
      <c r="B179" s="4" t="s">
        <v>483</v>
      </c>
      <c r="C179" s="28"/>
      <c r="D179" s="17"/>
      <c r="E179" s="3" t="s">
        <v>12</v>
      </c>
      <c r="F179" s="10"/>
      <c r="G179" s="10"/>
      <c r="H179" s="10"/>
    </row>
    <row r="180" spans="1:11">
      <c r="A180" s="28"/>
      <c r="B180" s="28"/>
      <c r="C180" s="28"/>
      <c r="D180" s="17"/>
      <c r="E180" s="3" t="s">
        <v>12</v>
      </c>
      <c r="F180" s="35"/>
      <c r="G180" s="35"/>
      <c r="H180" s="35"/>
    </row>
    <row r="181" spans="1:11">
      <c r="A181" s="28"/>
      <c r="B181" s="28"/>
      <c r="C181" s="28"/>
      <c r="D181" s="17"/>
      <c r="E181" s="3"/>
      <c r="F181" s="6"/>
      <c r="G181" s="6"/>
      <c r="H181" s="28"/>
    </row>
    <row r="182" spans="1:11">
      <c r="A182" s="39" t="s">
        <v>38</v>
      </c>
      <c r="B182" s="40"/>
      <c r="C182" s="40"/>
      <c r="D182" s="41"/>
      <c r="E182" s="42" t="s">
        <v>12</v>
      </c>
      <c r="F182" s="43"/>
      <c r="G182" s="43"/>
      <c r="H182" s="46"/>
    </row>
    <row r="183" spans="1:11">
      <c r="A183" s="11"/>
      <c r="B183" s="22"/>
      <c r="C183" s="22"/>
      <c r="D183" s="34"/>
      <c r="E183" s="13"/>
      <c r="F183" s="14"/>
      <c r="G183" s="14"/>
      <c r="H183" s="6"/>
    </row>
    <row r="184" spans="1:11">
      <c r="A184" s="2" t="s">
        <v>39</v>
      </c>
      <c r="B184" s="28"/>
      <c r="C184" s="28"/>
      <c r="D184" s="17"/>
      <c r="E184" s="28"/>
      <c r="F184" s="17"/>
      <c r="G184" s="17"/>
    </row>
    <row r="185" spans="1:11">
      <c r="A185" s="28"/>
      <c r="B185" s="28"/>
      <c r="C185" s="28"/>
      <c r="D185" s="17"/>
      <c r="E185" s="3" t="s">
        <v>12</v>
      </c>
      <c r="F185" s="17"/>
      <c r="G185" s="17"/>
    </row>
    <row r="186" spans="1:11">
      <c r="A186" s="2" t="s">
        <v>83</v>
      </c>
      <c r="B186" s="28"/>
      <c r="C186" s="28"/>
      <c r="D186" s="17"/>
      <c r="E186" s="28"/>
      <c r="F186" s="17"/>
      <c r="G186" s="17"/>
    </row>
    <row r="187" spans="1:11">
      <c r="A187" s="4" t="s">
        <v>85</v>
      </c>
      <c r="B187" s="28"/>
      <c r="C187" s="28"/>
      <c r="D187" s="10">
        <v>5.25</v>
      </c>
      <c r="E187" s="4" t="s">
        <v>18</v>
      </c>
      <c r="F187" s="10"/>
      <c r="G187" s="31"/>
      <c r="J187" s="112"/>
      <c r="K187" s="119"/>
    </row>
    <row r="188" spans="1:11">
      <c r="A188" s="28"/>
      <c r="B188" s="4" t="s">
        <v>450</v>
      </c>
      <c r="C188" s="28"/>
      <c r="D188" s="17"/>
      <c r="E188" s="3" t="s">
        <v>12</v>
      </c>
      <c r="F188" s="10"/>
      <c r="G188" s="10"/>
      <c r="H188" s="10"/>
      <c r="J188" s="112"/>
      <c r="K188" s="112"/>
    </row>
    <row r="189" spans="1:11">
      <c r="A189" s="4" t="s">
        <v>87</v>
      </c>
      <c r="B189" s="28"/>
      <c r="C189" s="28"/>
      <c r="D189" s="10">
        <v>456</v>
      </c>
      <c r="E189" s="4" t="s">
        <v>17</v>
      </c>
      <c r="F189" s="10"/>
      <c r="G189" s="31"/>
    </row>
    <row r="190" spans="1:11">
      <c r="A190" s="28"/>
      <c r="B190" s="4" t="s">
        <v>86</v>
      </c>
      <c r="C190" s="28"/>
      <c r="D190" s="17"/>
      <c r="E190" s="3" t="s">
        <v>12</v>
      </c>
      <c r="F190" s="10"/>
      <c r="G190" s="10"/>
      <c r="H190" s="10"/>
    </row>
    <row r="191" spans="1:11">
      <c r="A191" s="4" t="s">
        <v>90</v>
      </c>
      <c r="B191" s="28"/>
      <c r="C191" s="28"/>
      <c r="D191" s="10">
        <v>432</v>
      </c>
      <c r="E191" s="4" t="s">
        <v>17</v>
      </c>
      <c r="F191" s="10"/>
      <c r="G191" s="31"/>
    </row>
    <row r="192" spans="1:11">
      <c r="A192" s="28"/>
      <c r="B192" s="4" t="s">
        <v>88</v>
      </c>
      <c r="C192" s="28"/>
      <c r="D192" s="17"/>
      <c r="E192" s="3" t="s">
        <v>12</v>
      </c>
      <c r="F192" s="10"/>
      <c r="G192" s="10"/>
      <c r="H192" s="10"/>
    </row>
    <row r="193" spans="1:11">
      <c r="A193" s="4" t="s">
        <v>127</v>
      </c>
      <c r="B193" s="28"/>
      <c r="C193" s="28"/>
      <c r="D193" s="10">
        <v>43.2</v>
      </c>
      <c r="E193" s="4" t="s">
        <v>18</v>
      </c>
      <c r="F193" s="10"/>
      <c r="G193" s="31"/>
      <c r="H193" s="30"/>
    </row>
    <row r="194" spans="1:11">
      <c r="A194" s="28"/>
      <c r="B194" s="4" t="s">
        <v>89</v>
      </c>
      <c r="C194" s="28"/>
      <c r="D194" s="17"/>
      <c r="E194" s="3" t="s">
        <v>12</v>
      </c>
      <c r="F194" s="10"/>
      <c r="G194" s="10"/>
      <c r="H194" s="10"/>
    </row>
    <row r="195" spans="1:11">
      <c r="A195" s="4" t="s">
        <v>91</v>
      </c>
      <c r="B195" s="28"/>
      <c r="C195" s="28"/>
      <c r="D195" s="10">
        <v>43.2</v>
      </c>
      <c r="E195" s="4" t="s">
        <v>18</v>
      </c>
      <c r="F195" s="10"/>
      <c r="G195" s="31"/>
    </row>
    <row r="196" spans="1:11">
      <c r="A196" s="28"/>
      <c r="B196" s="4" t="s">
        <v>451</v>
      </c>
      <c r="C196" s="28"/>
      <c r="D196" s="17"/>
      <c r="E196" s="3" t="s">
        <v>12</v>
      </c>
      <c r="F196" s="10"/>
      <c r="G196" s="10"/>
      <c r="H196" s="10"/>
    </row>
    <row r="197" spans="1:11" hidden="1">
      <c r="A197" s="25" t="s">
        <v>58</v>
      </c>
      <c r="B197" s="23"/>
      <c r="C197" s="23"/>
      <c r="D197" s="5"/>
      <c r="E197" s="25" t="s">
        <v>17</v>
      </c>
      <c r="F197" s="5"/>
      <c r="G197" s="24"/>
    </row>
    <row r="198" spans="1:11" hidden="1">
      <c r="A198" s="23"/>
      <c r="B198" s="23"/>
      <c r="C198" s="23"/>
      <c r="D198" s="24"/>
      <c r="E198" s="26" t="s">
        <v>12</v>
      </c>
      <c r="F198" s="5"/>
      <c r="G198" s="5"/>
    </row>
    <row r="199" spans="1:11">
      <c r="A199" s="28"/>
      <c r="B199" s="28"/>
      <c r="C199" s="28"/>
      <c r="D199" s="17"/>
      <c r="E199" s="3" t="s">
        <v>12</v>
      </c>
      <c r="F199" s="35"/>
      <c r="G199" s="35"/>
      <c r="H199" s="35"/>
    </row>
    <row r="200" spans="1:11">
      <c r="A200" s="2" t="s">
        <v>92</v>
      </c>
      <c r="B200" s="28"/>
      <c r="C200" s="28"/>
      <c r="D200" s="17"/>
      <c r="E200" s="28"/>
      <c r="F200" s="17"/>
      <c r="G200" s="17"/>
      <c r="H200" s="28"/>
    </row>
    <row r="201" spans="1:11">
      <c r="A201" s="4" t="s">
        <v>85</v>
      </c>
      <c r="B201" s="28"/>
      <c r="C201" s="28"/>
      <c r="D201" s="10">
        <v>5.25</v>
      </c>
      <c r="E201" s="4" t="s">
        <v>18</v>
      </c>
      <c r="F201" s="10"/>
      <c r="G201" s="17"/>
      <c r="H201" s="28"/>
      <c r="J201" s="112"/>
      <c r="K201" s="119"/>
    </row>
    <row r="202" spans="1:11">
      <c r="A202" s="28"/>
      <c r="B202" s="4" t="s">
        <v>450</v>
      </c>
      <c r="C202" s="28"/>
      <c r="D202" s="17"/>
      <c r="E202" s="3" t="s">
        <v>12</v>
      </c>
      <c r="F202" s="10"/>
      <c r="G202" s="10"/>
      <c r="H202" s="10"/>
      <c r="J202" s="112"/>
      <c r="K202" s="112"/>
    </row>
    <row r="203" spans="1:11">
      <c r="A203" s="4" t="s">
        <v>87</v>
      </c>
      <c r="B203" s="28"/>
      <c r="C203" s="28"/>
      <c r="D203" s="10">
        <v>504</v>
      </c>
      <c r="E203" s="4" t="s">
        <v>17</v>
      </c>
      <c r="F203" s="10"/>
      <c r="G203" s="17"/>
      <c r="H203" s="28"/>
    </row>
    <row r="204" spans="1:11">
      <c r="A204" s="28"/>
      <c r="B204" s="4" t="s">
        <v>86</v>
      </c>
      <c r="C204" s="28"/>
      <c r="D204" s="17"/>
      <c r="E204" s="3" t="s">
        <v>12</v>
      </c>
      <c r="F204" s="10"/>
      <c r="G204" s="10"/>
      <c r="H204" s="10"/>
    </row>
    <row r="205" spans="1:11">
      <c r="A205" s="4" t="s">
        <v>93</v>
      </c>
      <c r="B205" s="28"/>
      <c r="C205" s="28"/>
      <c r="D205" s="10">
        <f>D203*0.05</f>
        <v>25.200000000000003</v>
      </c>
      <c r="E205" s="4" t="s">
        <v>18</v>
      </c>
      <c r="F205" s="10"/>
      <c r="G205" s="17"/>
      <c r="H205" s="28"/>
    </row>
    <row r="206" spans="1:11">
      <c r="A206" s="28"/>
      <c r="B206" s="4" t="s">
        <v>89</v>
      </c>
      <c r="C206" s="28"/>
      <c r="D206" s="17"/>
      <c r="E206" s="3" t="s">
        <v>12</v>
      </c>
      <c r="F206" s="10"/>
      <c r="G206" s="10"/>
      <c r="H206" s="10"/>
    </row>
    <row r="207" spans="1:11" hidden="1">
      <c r="A207" s="4"/>
      <c r="B207" s="28"/>
      <c r="C207" s="28"/>
      <c r="D207" s="10"/>
      <c r="E207" s="4"/>
      <c r="F207" s="10"/>
      <c r="G207" s="31"/>
      <c r="H207" s="28"/>
    </row>
    <row r="208" spans="1:11" hidden="1">
      <c r="A208" s="28"/>
      <c r="B208" s="4"/>
      <c r="C208" s="28"/>
      <c r="D208" s="17"/>
      <c r="E208" s="3"/>
      <c r="F208" s="10"/>
      <c r="G208" s="10"/>
      <c r="H208" s="10"/>
    </row>
    <row r="209" spans="1:8">
      <c r="A209" s="4" t="s">
        <v>129</v>
      </c>
      <c r="B209" s="4"/>
      <c r="C209" s="4"/>
      <c r="D209" s="10">
        <v>480</v>
      </c>
      <c r="E209" s="4" t="s">
        <v>17</v>
      </c>
      <c r="F209" s="10"/>
      <c r="G209" s="31"/>
      <c r="H209" s="29"/>
    </row>
    <row r="210" spans="1:8">
      <c r="A210" s="4"/>
      <c r="B210" s="4" t="s">
        <v>130</v>
      </c>
      <c r="C210" s="4"/>
      <c r="D210" s="17"/>
      <c r="E210" s="3" t="s">
        <v>12</v>
      </c>
      <c r="F210" s="10"/>
      <c r="G210" s="10"/>
      <c r="H210" s="10"/>
    </row>
    <row r="211" spans="1:8" hidden="1">
      <c r="A211" s="4" t="s">
        <v>40</v>
      </c>
      <c r="B211" s="28"/>
      <c r="C211" s="28"/>
      <c r="D211" s="10"/>
      <c r="E211" s="4" t="s">
        <v>17</v>
      </c>
      <c r="F211" s="10"/>
      <c r="G211" s="17"/>
      <c r="H211" s="28"/>
    </row>
    <row r="212" spans="1:8" hidden="1">
      <c r="A212" s="28"/>
      <c r="B212" s="28"/>
      <c r="C212" s="28"/>
      <c r="D212" s="17"/>
      <c r="E212" s="3" t="s">
        <v>12</v>
      </c>
      <c r="F212" s="10"/>
      <c r="G212" s="10"/>
      <c r="H212" s="28"/>
    </row>
    <row r="213" spans="1:8" hidden="1">
      <c r="A213" s="4" t="s">
        <v>59</v>
      </c>
      <c r="B213" s="28"/>
      <c r="C213" s="28"/>
      <c r="D213" s="10"/>
      <c r="E213" s="4" t="s">
        <v>17</v>
      </c>
      <c r="F213" s="10"/>
      <c r="G213" s="17"/>
      <c r="H213" s="28"/>
    </row>
    <row r="214" spans="1:8" hidden="1">
      <c r="A214" s="28"/>
      <c r="B214" s="28"/>
      <c r="C214" s="28"/>
      <c r="D214" s="17"/>
      <c r="E214" s="3" t="s">
        <v>12</v>
      </c>
      <c r="F214" s="10"/>
      <c r="G214" s="10"/>
      <c r="H214" s="28"/>
    </row>
    <row r="215" spans="1:8" hidden="1">
      <c r="A215" s="4" t="s">
        <v>41</v>
      </c>
      <c r="B215" s="28"/>
      <c r="C215" s="28"/>
      <c r="D215" s="10"/>
      <c r="E215" s="4" t="s">
        <v>17</v>
      </c>
      <c r="F215" s="10"/>
      <c r="G215" s="17"/>
      <c r="H215" s="28"/>
    </row>
    <row r="216" spans="1:8" hidden="1">
      <c r="A216" s="28"/>
      <c r="B216" s="28"/>
      <c r="C216" s="28"/>
      <c r="D216" s="17"/>
      <c r="E216" s="3" t="s">
        <v>12</v>
      </c>
      <c r="F216" s="10"/>
      <c r="G216" s="10"/>
      <c r="H216" s="28"/>
    </row>
    <row r="217" spans="1:8">
      <c r="A217" s="28"/>
      <c r="B217" s="28"/>
      <c r="C217" s="28"/>
      <c r="D217" s="17"/>
      <c r="E217" s="3" t="s">
        <v>12</v>
      </c>
      <c r="F217" s="35"/>
      <c r="G217" s="35"/>
      <c r="H217" s="35"/>
    </row>
    <row r="218" spans="1:8">
      <c r="A218" s="2" t="s">
        <v>126</v>
      </c>
      <c r="B218" s="28"/>
      <c r="C218" s="28"/>
      <c r="D218" s="17"/>
      <c r="E218" s="28"/>
      <c r="F218" s="17"/>
      <c r="G218" s="17"/>
    </row>
    <row r="219" spans="1:8">
      <c r="A219" s="4" t="s">
        <v>42</v>
      </c>
      <c r="B219" s="28"/>
      <c r="C219" s="28"/>
      <c r="D219" s="10">
        <v>1</v>
      </c>
      <c r="E219" s="4" t="s">
        <v>43</v>
      </c>
      <c r="F219" s="10"/>
      <c r="G219" s="17"/>
    </row>
    <row r="220" spans="1:8">
      <c r="A220" s="28"/>
      <c r="B220" s="28"/>
      <c r="C220" s="28"/>
      <c r="D220" s="17"/>
      <c r="E220" s="3" t="s">
        <v>12</v>
      </c>
      <c r="F220" s="35"/>
      <c r="G220" s="35"/>
      <c r="H220" s="35"/>
    </row>
    <row r="221" spans="1:8" hidden="1">
      <c r="A221" s="23"/>
      <c r="B221" s="23"/>
      <c r="C221" s="23"/>
      <c r="D221" s="24"/>
      <c r="E221" s="26" t="s">
        <v>12</v>
      </c>
      <c r="F221" s="27"/>
      <c r="G221" s="27"/>
    </row>
    <row r="222" spans="1:8" s="28" customFormat="1">
      <c r="D222" s="17"/>
      <c r="E222" s="3"/>
      <c r="F222" s="6"/>
      <c r="G222" s="6"/>
    </row>
    <row r="223" spans="1:8">
      <c r="A223" s="39" t="s">
        <v>44</v>
      </c>
      <c r="B223" s="40"/>
      <c r="C223" s="40"/>
      <c r="D223" s="41"/>
      <c r="E223" s="42" t="s">
        <v>12</v>
      </c>
      <c r="F223" s="43"/>
      <c r="G223" s="43"/>
      <c r="H223" s="46"/>
    </row>
    <row r="224" spans="1:8" s="28" customFormat="1">
      <c r="A224" s="11"/>
      <c r="B224" s="22"/>
      <c r="C224" s="22"/>
      <c r="D224" s="34"/>
      <c r="E224" s="13"/>
      <c r="F224" s="14"/>
      <c r="G224" s="14"/>
      <c r="H224" s="14"/>
    </row>
    <row r="225" spans="1:11">
      <c r="A225" s="2" t="s">
        <v>137</v>
      </c>
      <c r="B225" s="28"/>
      <c r="C225" s="28"/>
      <c r="D225" s="17"/>
      <c r="E225" s="28"/>
      <c r="F225" s="17"/>
      <c r="G225" s="17"/>
    </row>
    <row r="226" spans="1:11">
      <c r="A226" s="28"/>
      <c r="B226" s="28"/>
      <c r="C226" s="28"/>
      <c r="D226" s="17"/>
      <c r="E226" s="3" t="s">
        <v>12</v>
      </c>
      <c r="F226" s="17"/>
      <c r="G226" s="17"/>
    </row>
    <row r="227" spans="1:11">
      <c r="A227" s="2" t="s">
        <v>45</v>
      </c>
      <c r="B227" s="28"/>
      <c r="C227" s="28"/>
      <c r="D227" s="17"/>
      <c r="E227" s="28"/>
      <c r="F227" s="17"/>
      <c r="G227" s="17"/>
    </row>
    <row r="228" spans="1:11">
      <c r="A228" s="4" t="s">
        <v>97</v>
      </c>
      <c r="B228" s="4"/>
      <c r="C228" s="4"/>
      <c r="D228" s="10">
        <v>54</v>
      </c>
      <c r="E228" s="4" t="s">
        <v>17</v>
      </c>
      <c r="F228" s="10"/>
      <c r="G228" s="31"/>
      <c r="H228" s="28"/>
    </row>
    <row r="229" spans="1:11">
      <c r="A229" s="4"/>
      <c r="B229" s="4" t="s">
        <v>100</v>
      </c>
      <c r="C229" s="4"/>
      <c r="D229" s="17"/>
      <c r="E229" s="3" t="s">
        <v>12</v>
      </c>
      <c r="F229" s="10"/>
      <c r="G229" s="10"/>
      <c r="H229" s="10"/>
    </row>
    <row r="230" spans="1:11">
      <c r="A230" s="4" t="s">
        <v>98</v>
      </c>
      <c r="B230" s="4"/>
      <c r="C230" s="4"/>
      <c r="D230" s="10">
        <v>54</v>
      </c>
      <c r="E230" s="4" t="s">
        <v>17</v>
      </c>
      <c r="F230" s="10"/>
      <c r="G230" s="31"/>
      <c r="H230" s="28"/>
    </row>
    <row r="231" spans="1:11">
      <c r="A231" s="4"/>
      <c r="B231" s="4" t="s">
        <v>64</v>
      </c>
      <c r="C231" s="4"/>
      <c r="D231" s="17"/>
      <c r="E231" s="3" t="s">
        <v>12</v>
      </c>
      <c r="F231" s="10"/>
      <c r="G231" s="10"/>
      <c r="H231" s="10"/>
    </row>
    <row r="232" spans="1:11">
      <c r="A232" s="4" t="s">
        <v>128</v>
      </c>
      <c r="B232" s="4"/>
      <c r="C232" s="4"/>
      <c r="D232" s="10">
        <f>1.63+0.6</f>
        <v>2.23</v>
      </c>
      <c r="E232" s="4" t="s">
        <v>18</v>
      </c>
      <c r="F232" s="10"/>
      <c r="G232" s="31"/>
      <c r="H232" s="28"/>
    </row>
    <row r="233" spans="1:11">
      <c r="A233" s="4"/>
      <c r="B233" s="4" t="s">
        <v>449</v>
      </c>
      <c r="C233" s="4"/>
      <c r="D233" s="17"/>
      <c r="E233" s="3" t="s">
        <v>12</v>
      </c>
      <c r="F233" s="10"/>
      <c r="G233" s="10"/>
      <c r="H233" s="10"/>
    </row>
    <row r="234" spans="1:11">
      <c r="A234" s="4" t="s">
        <v>20</v>
      </c>
      <c r="B234" s="4"/>
      <c r="C234" s="4"/>
      <c r="D234" s="10">
        <f>4.2*3.9</f>
        <v>16.38</v>
      </c>
      <c r="E234" s="4" t="s">
        <v>17</v>
      </c>
      <c r="F234" s="10"/>
      <c r="G234" s="31"/>
      <c r="H234" s="28"/>
      <c r="J234" s="28"/>
      <c r="K234" s="28"/>
    </row>
    <row r="235" spans="1:11">
      <c r="A235" s="4"/>
      <c r="B235" s="4" t="s">
        <v>102</v>
      </c>
      <c r="C235" s="4"/>
      <c r="D235" s="17"/>
      <c r="E235" s="3" t="s">
        <v>12</v>
      </c>
      <c r="F235" s="10"/>
      <c r="G235" s="10"/>
      <c r="H235" s="10"/>
      <c r="J235" s="28"/>
      <c r="K235" s="28"/>
    </row>
    <row r="236" spans="1:11">
      <c r="A236" s="4" t="s">
        <v>138</v>
      </c>
      <c r="B236" s="28"/>
      <c r="C236" s="28"/>
      <c r="D236" s="32">
        <f>0.67+1.2</f>
        <v>1.87</v>
      </c>
      <c r="E236" s="4" t="s">
        <v>18</v>
      </c>
      <c r="F236" s="10"/>
      <c r="G236" s="31"/>
      <c r="J236" s="112"/>
      <c r="K236" s="119"/>
    </row>
    <row r="237" spans="1:11">
      <c r="A237" s="28"/>
      <c r="B237" s="4" t="s">
        <v>450</v>
      </c>
      <c r="C237" s="28"/>
      <c r="D237" s="17"/>
      <c r="E237" s="3" t="s">
        <v>12</v>
      </c>
      <c r="F237" s="10"/>
      <c r="G237" s="10"/>
      <c r="H237" s="10"/>
      <c r="J237" s="112"/>
      <c r="K237" s="112"/>
    </row>
    <row r="238" spans="1:11">
      <c r="A238" s="4" t="s">
        <v>60</v>
      </c>
      <c r="B238" s="28"/>
      <c r="C238" s="28"/>
      <c r="D238" s="10">
        <f>0.27+1.51</f>
        <v>1.78</v>
      </c>
      <c r="E238" s="4" t="s">
        <v>18</v>
      </c>
      <c r="F238" s="10"/>
      <c r="G238" s="17"/>
    </row>
    <row r="239" spans="1:11">
      <c r="A239" s="28"/>
      <c r="B239" s="4" t="s">
        <v>450</v>
      </c>
      <c r="C239" s="28"/>
      <c r="D239" s="17"/>
      <c r="E239" s="3" t="s">
        <v>12</v>
      </c>
      <c r="F239" s="10"/>
      <c r="G239" s="10"/>
      <c r="H239" s="10"/>
    </row>
    <row r="240" spans="1:11">
      <c r="A240" s="4"/>
      <c r="B240" s="28"/>
      <c r="C240" s="28"/>
      <c r="D240" s="10"/>
      <c r="E240" s="4"/>
      <c r="F240" s="35"/>
      <c r="G240" s="35"/>
      <c r="H240" s="35"/>
    </row>
    <row r="241" spans="1:8">
      <c r="A241" s="2" t="s">
        <v>46</v>
      </c>
      <c r="B241" s="28"/>
      <c r="C241" s="28"/>
      <c r="D241" s="17"/>
      <c r="E241" s="28"/>
      <c r="F241" s="17"/>
      <c r="G241" s="17"/>
    </row>
    <row r="242" spans="1:8">
      <c r="A242" s="4" t="s">
        <v>133</v>
      </c>
      <c r="B242" s="28"/>
      <c r="C242" s="28"/>
      <c r="D242" s="10">
        <v>85</v>
      </c>
      <c r="E242" s="4" t="s">
        <v>75</v>
      </c>
      <c r="F242" s="10"/>
      <c r="G242" s="17"/>
    </row>
    <row r="243" spans="1:8">
      <c r="A243" s="28"/>
      <c r="B243" s="4"/>
      <c r="C243" s="28"/>
      <c r="D243" s="17"/>
      <c r="E243" s="3" t="s">
        <v>12</v>
      </c>
      <c r="F243" s="10"/>
      <c r="G243" s="10"/>
      <c r="H243" s="10"/>
    </row>
    <row r="244" spans="1:8">
      <c r="A244" s="4" t="s">
        <v>134</v>
      </c>
      <c r="B244" s="28"/>
      <c r="C244" s="28"/>
      <c r="D244" s="10">
        <v>30</v>
      </c>
      <c r="E244" s="4" t="s">
        <v>75</v>
      </c>
      <c r="F244" s="10"/>
      <c r="G244" s="17"/>
    </row>
    <row r="245" spans="1:8">
      <c r="A245" s="28"/>
      <c r="B245" s="28"/>
      <c r="C245" s="28"/>
      <c r="D245" s="17"/>
      <c r="E245" s="3" t="s">
        <v>12</v>
      </c>
      <c r="F245" s="10"/>
      <c r="G245" s="10"/>
      <c r="H245" s="10"/>
    </row>
    <row r="246" spans="1:8">
      <c r="A246" s="4" t="s">
        <v>408</v>
      </c>
      <c r="B246" s="28"/>
      <c r="C246" s="28"/>
      <c r="D246" s="10">
        <v>147</v>
      </c>
      <c r="E246" s="4" t="s">
        <v>75</v>
      </c>
      <c r="F246" s="10"/>
      <c r="G246" s="17"/>
    </row>
    <row r="247" spans="1:8">
      <c r="A247" s="28"/>
      <c r="B247" s="28"/>
      <c r="C247" s="28"/>
      <c r="D247" s="17"/>
      <c r="E247" s="3" t="s">
        <v>12</v>
      </c>
      <c r="F247" s="10"/>
      <c r="G247" s="10"/>
      <c r="H247" s="10"/>
    </row>
    <row r="248" spans="1:8">
      <c r="A248" s="4" t="s">
        <v>143</v>
      </c>
      <c r="B248" s="28"/>
      <c r="C248" s="28"/>
      <c r="D248" s="10">
        <v>30.6</v>
      </c>
      <c r="E248" s="4" t="s">
        <v>17</v>
      </c>
      <c r="F248" s="10"/>
      <c r="G248" s="17"/>
    </row>
    <row r="249" spans="1:8">
      <c r="A249" s="28"/>
      <c r="B249" s="4" t="s">
        <v>482</v>
      </c>
      <c r="C249" s="28"/>
      <c r="D249" s="17"/>
      <c r="E249" s="3" t="s">
        <v>12</v>
      </c>
      <c r="F249" s="10"/>
      <c r="G249" s="10"/>
      <c r="H249" s="10"/>
    </row>
    <row r="250" spans="1:8">
      <c r="A250" s="4" t="s">
        <v>144</v>
      </c>
      <c r="B250" s="28"/>
      <c r="C250" s="28"/>
      <c r="D250" s="10">
        <v>12</v>
      </c>
      <c r="E250" s="4" t="s">
        <v>21</v>
      </c>
      <c r="F250" s="10"/>
      <c r="G250" s="17"/>
    </row>
    <row r="251" spans="1:8">
      <c r="A251" s="28"/>
      <c r="B251" s="28"/>
      <c r="C251" s="28"/>
      <c r="D251" s="17"/>
      <c r="E251" s="3" t="s">
        <v>12</v>
      </c>
      <c r="F251" s="10"/>
      <c r="G251" s="10"/>
      <c r="H251" s="10"/>
    </row>
    <row r="252" spans="1:8">
      <c r="A252" s="4" t="s">
        <v>409</v>
      </c>
      <c r="B252" s="28"/>
      <c r="C252" s="28"/>
      <c r="D252" s="10">
        <v>1</v>
      </c>
      <c r="E252" s="4" t="s">
        <v>43</v>
      </c>
      <c r="F252" s="10"/>
      <c r="G252" s="17"/>
    </row>
    <row r="253" spans="1:8">
      <c r="A253" s="28"/>
      <c r="B253" s="28"/>
      <c r="C253" s="28"/>
      <c r="D253" s="17"/>
      <c r="E253" s="3" t="s">
        <v>12</v>
      </c>
      <c r="F253" s="10"/>
      <c r="G253" s="10"/>
      <c r="H253" s="10"/>
    </row>
    <row r="254" spans="1:8">
      <c r="A254" s="4" t="s">
        <v>145</v>
      </c>
      <c r="B254" s="28"/>
      <c r="C254" s="28"/>
      <c r="D254" s="10">
        <f>4*19*2</f>
        <v>152</v>
      </c>
      <c r="E254" s="4" t="s">
        <v>21</v>
      </c>
      <c r="F254" s="10"/>
      <c r="G254" s="17"/>
    </row>
    <row r="255" spans="1:8">
      <c r="A255" s="28"/>
      <c r="B255" s="28"/>
      <c r="C255" s="28"/>
      <c r="D255" s="17"/>
      <c r="E255" s="3" t="s">
        <v>12</v>
      </c>
      <c r="F255" s="10"/>
      <c r="G255" s="10"/>
      <c r="H255" s="10"/>
    </row>
    <row r="256" spans="1:8" s="28" customFormat="1">
      <c r="D256" s="17"/>
      <c r="E256" s="3" t="s">
        <v>12</v>
      </c>
      <c r="F256" s="35"/>
      <c r="G256" s="35"/>
      <c r="H256" s="35"/>
    </row>
    <row r="257" spans="1:8" s="28" customFormat="1">
      <c r="D257" s="17"/>
      <c r="E257" s="3"/>
      <c r="F257" s="6"/>
      <c r="G257" s="6"/>
    </row>
    <row r="258" spans="1:8">
      <c r="A258" s="39" t="s">
        <v>136</v>
      </c>
      <c r="B258" s="40"/>
      <c r="C258" s="40"/>
      <c r="D258" s="41"/>
      <c r="E258" s="42" t="s">
        <v>12</v>
      </c>
      <c r="F258" s="43"/>
      <c r="G258" s="43"/>
      <c r="H258" s="43"/>
    </row>
    <row r="259" spans="1:8">
      <c r="A259" s="11"/>
      <c r="B259" s="22"/>
      <c r="C259" s="22"/>
      <c r="D259" s="34"/>
      <c r="E259" s="13"/>
      <c r="F259" s="14"/>
      <c r="G259" s="14"/>
    </row>
    <row r="260" spans="1:8">
      <c r="A260" s="2" t="s">
        <v>48</v>
      </c>
      <c r="B260" s="28"/>
      <c r="C260" s="28"/>
      <c r="D260" s="17"/>
      <c r="E260" s="28"/>
      <c r="F260" s="17"/>
      <c r="G260" s="17"/>
    </row>
    <row r="261" spans="1:8">
      <c r="A261" s="2"/>
      <c r="B261" s="4" t="s">
        <v>439</v>
      </c>
      <c r="C261" s="28"/>
      <c r="D261" s="17"/>
      <c r="E261" s="28"/>
      <c r="F261" s="17"/>
      <c r="G261" s="17"/>
    </row>
    <row r="262" spans="1:8">
      <c r="A262" s="28"/>
      <c r="B262" s="28"/>
      <c r="C262" s="28"/>
      <c r="D262" s="17"/>
      <c r="E262" s="3" t="s">
        <v>12</v>
      </c>
      <c r="F262" s="17"/>
      <c r="G262" s="17"/>
    </row>
    <row r="263" spans="1:8">
      <c r="A263" s="2" t="s">
        <v>49</v>
      </c>
      <c r="B263" s="28"/>
      <c r="C263" s="28"/>
      <c r="D263" s="17"/>
      <c r="E263" s="28"/>
      <c r="F263" s="17"/>
      <c r="G263" s="17"/>
    </row>
    <row r="264" spans="1:8">
      <c r="A264" s="4" t="s">
        <v>97</v>
      </c>
      <c r="B264" s="4"/>
      <c r="C264" s="4"/>
      <c r="D264" s="10">
        <v>270</v>
      </c>
      <c r="E264" s="4" t="s">
        <v>17</v>
      </c>
      <c r="F264" s="10"/>
      <c r="G264" s="31"/>
      <c r="H264" s="28"/>
    </row>
    <row r="265" spans="1:8">
      <c r="A265" s="4"/>
      <c r="B265" s="4" t="s">
        <v>100</v>
      </c>
      <c r="C265" s="4"/>
      <c r="D265" s="17"/>
      <c r="E265" s="3" t="s">
        <v>12</v>
      </c>
      <c r="F265" s="10"/>
      <c r="G265" s="10"/>
      <c r="H265" s="10"/>
    </row>
    <row r="266" spans="1:8">
      <c r="A266" s="4" t="s">
        <v>98</v>
      </c>
      <c r="B266" s="4"/>
      <c r="C266" s="4"/>
      <c r="D266" s="10">
        <v>270</v>
      </c>
      <c r="E266" s="4" t="s">
        <v>17</v>
      </c>
      <c r="F266" s="10"/>
      <c r="G266" s="31"/>
      <c r="H266" s="28"/>
    </row>
    <row r="267" spans="1:8">
      <c r="A267" s="4"/>
      <c r="B267" s="4" t="s">
        <v>64</v>
      </c>
      <c r="C267" s="4"/>
      <c r="D267" s="17"/>
      <c r="E267" s="3" t="s">
        <v>12</v>
      </c>
      <c r="F267" s="10"/>
      <c r="G267" s="10"/>
      <c r="H267" s="10"/>
    </row>
    <row r="268" spans="1:8">
      <c r="A268" s="4" t="s">
        <v>132</v>
      </c>
      <c r="B268" s="4"/>
      <c r="C268" s="4"/>
      <c r="D268" s="10">
        <f>D272</f>
        <v>34.875</v>
      </c>
      <c r="E268" s="4" t="s">
        <v>18</v>
      </c>
      <c r="F268" s="10"/>
      <c r="G268" s="31"/>
      <c r="H268" s="28"/>
    </row>
    <row r="269" spans="1:8">
      <c r="A269" s="4"/>
      <c r="B269" s="4" t="s">
        <v>131</v>
      </c>
      <c r="C269" s="4"/>
      <c r="D269" s="17"/>
      <c r="E269" s="3" t="s">
        <v>12</v>
      </c>
      <c r="F269" s="10"/>
      <c r="G269" s="10"/>
      <c r="H269" s="10"/>
    </row>
    <row r="270" spans="1:8">
      <c r="A270" s="4" t="s">
        <v>140</v>
      </c>
      <c r="B270" s="4"/>
      <c r="C270" s="4"/>
      <c r="D270" s="10">
        <f>(0.75*2*11)+(1.5*2.5*4)</f>
        <v>31.5</v>
      </c>
      <c r="E270" s="4" t="s">
        <v>17</v>
      </c>
      <c r="F270" s="10"/>
      <c r="G270" s="31"/>
      <c r="H270" s="28"/>
    </row>
    <row r="271" spans="1:8">
      <c r="A271" s="4"/>
      <c r="B271" s="4" t="s">
        <v>102</v>
      </c>
      <c r="C271" s="4"/>
      <c r="D271" s="17"/>
      <c r="E271" s="3" t="s">
        <v>12</v>
      </c>
      <c r="F271" s="10"/>
      <c r="G271" s="10"/>
      <c r="H271" s="10"/>
    </row>
    <row r="272" spans="1:8">
      <c r="A272" s="4" t="s">
        <v>139</v>
      </c>
      <c r="B272" s="28"/>
      <c r="C272" s="28"/>
      <c r="D272" s="10">
        <f>(2*0.75*0.75*11)+(1.5*1.5*2.5*4)</f>
        <v>34.875</v>
      </c>
      <c r="E272" s="4" t="s">
        <v>18</v>
      </c>
      <c r="F272" s="10"/>
      <c r="G272" s="31"/>
    </row>
    <row r="273" spans="1:8">
      <c r="A273" s="28"/>
      <c r="B273" s="4" t="s">
        <v>450</v>
      </c>
      <c r="C273" s="28"/>
      <c r="D273" s="17"/>
      <c r="E273" s="3" t="s">
        <v>12</v>
      </c>
      <c r="F273" s="10"/>
      <c r="G273" s="10"/>
      <c r="H273" s="10"/>
    </row>
    <row r="274" spans="1:8">
      <c r="A274" s="4"/>
      <c r="B274" s="28"/>
      <c r="C274" s="28"/>
      <c r="D274" s="10"/>
      <c r="E274" s="4"/>
      <c r="F274" s="35"/>
      <c r="G274" s="35"/>
      <c r="H274" s="35"/>
    </row>
    <row r="275" spans="1:8">
      <c r="A275" s="2" t="s">
        <v>50</v>
      </c>
      <c r="B275" s="28"/>
      <c r="C275" s="28"/>
      <c r="D275" s="17"/>
      <c r="E275" s="28"/>
      <c r="F275" s="17"/>
      <c r="G275" s="17"/>
    </row>
    <row r="276" spans="1:8">
      <c r="A276" s="4" t="s">
        <v>133</v>
      </c>
      <c r="B276" s="28"/>
      <c r="C276" s="28"/>
      <c r="D276" s="10">
        <v>72</v>
      </c>
      <c r="E276" s="4" t="s">
        <v>75</v>
      </c>
      <c r="F276" s="10"/>
      <c r="G276" s="17"/>
    </row>
    <row r="277" spans="1:8">
      <c r="A277" s="28"/>
      <c r="B277" s="4"/>
      <c r="C277" s="28"/>
      <c r="D277" s="17"/>
      <c r="E277" s="3" t="s">
        <v>12</v>
      </c>
      <c r="F277" s="10"/>
      <c r="G277" s="10"/>
      <c r="H277" s="10"/>
    </row>
    <row r="278" spans="1:8">
      <c r="A278" s="4" t="s">
        <v>134</v>
      </c>
      <c r="B278" s="28"/>
      <c r="C278" s="28"/>
      <c r="D278" s="10">
        <v>313.2</v>
      </c>
      <c r="E278" s="4" t="s">
        <v>75</v>
      </c>
      <c r="F278" s="10"/>
      <c r="G278" s="17"/>
    </row>
    <row r="279" spans="1:8">
      <c r="A279" s="28"/>
      <c r="B279" s="28"/>
      <c r="C279" s="28"/>
      <c r="D279" s="17"/>
      <c r="E279" s="3" t="s">
        <v>12</v>
      </c>
      <c r="F279" s="10"/>
      <c r="G279" s="10"/>
      <c r="H279" s="10"/>
    </row>
    <row r="280" spans="1:8">
      <c r="A280" s="4" t="s">
        <v>135</v>
      </c>
      <c r="B280" s="28"/>
      <c r="C280" s="28"/>
      <c r="D280" s="10">
        <v>182.6</v>
      </c>
      <c r="E280" s="4" t="s">
        <v>75</v>
      </c>
      <c r="F280" s="10"/>
      <c r="G280" s="17"/>
    </row>
    <row r="281" spans="1:8">
      <c r="A281" s="28"/>
      <c r="B281" s="28"/>
      <c r="C281" s="28"/>
      <c r="D281" s="17"/>
      <c r="E281" s="3" t="s">
        <v>12</v>
      </c>
      <c r="F281" s="10"/>
      <c r="G281" s="10"/>
      <c r="H281" s="10"/>
    </row>
    <row r="282" spans="1:8">
      <c r="A282" s="4" t="s">
        <v>61</v>
      </c>
      <c r="B282" s="28"/>
      <c r="C282" s="28"/>
      <c r="D282" s="10">
        <v>80</v>
      </c>
      <c r="E282" s="4" t="s">
        <v>21</v>
      </c>
      <c r="F282" s="10"/>
      <c r="G282" s="17"/>
      <c r="H282" s="28"/>
    </row>
    <row r="283" spans="1:8">
      <c r="A283" s="28"/>
      <c r="B283" s="28"/>
      <c r="C283" s="28"/>
      <c r="D283" s="17"/>
      <c r="E283" s="3" t="s">
        <v>12</v>
      </c>
      <c r="F283" s="10"/>
      <c r="G283" s="10"/>
      <c r="H283" s="10"/>
    </row>
    <row r="284" spans="1:8">
      <c r="A284" s="4" t="s">
        <v>47</v>
      </c>
      <c r="B284" s="28"/>
      <c r="C284" s="28"/>
      <c r="D284" s="10">
        <v>1</v>
      </c>
      <c r="E284" s="4" t="s">
        <v>43</v>
      </c>
      <c r="F284" s="10"/>
      <c r="G284" s="17"/>
      <c r="H284" s="28"/>
    </row>
    <row r="285" spans="1:8">
      <c r="A285" s="28"/>
      <c r="B285" s="28"/>
      <c r="C285" s="28"/>
      <c r="D285" s="17"/>
      <c r="E285" s="3" t="s">
        <v>12</v>
      </c>
      <c r="F285" s="10"/>
      <c r="G285" s="10"/>
      <c r="H285" s="10"/>
    </row>
    <row r="286" spans="1:8">
      <c r="A286" s="4" t="s">
        <v>62</v>
      </c>
      <c r="B286" s="28"/>
      <c r="C286" s="28"/>
      <c r="D286" s="10">
        <v>92</v>
      </c>
      <c r="E286" s="4" t="s">
        <v>21</v>
      </c>
      <c r="F286" s="10"/>
      <c r="G286" s="17"/>
      <c r="H286" s="28"/>
    </row>
    <row r="287" spans="1:8">
      <c r="A287" s="28"/>
      <c r="B287" s="28"/>
      <c r="C287" s="28"/>
      <c r="D287" s="17"/>
      <c r="E287" s="3" t="s">
        <v>12</v>
      </c>
      <c r="F287" s="10"/>
      <c r="G287" s="10"/>
      <c r="H287" s="10"/>
    </row>
    <row r="288" spans="1:8">
      <c r="A288" s="4" t="s">
        <v>142</v>
      </c>
      <c r="B288" s="4"/>
      <c r="C288" s="4"/>
      <c r="D288" s="10">
        <v>252</v>
      </c>
      <c r="E288" s="4" t="s">
        <v>17</v>
      </c>
      <c r="F288" s="10"/>
      <c r="G288" s="17"/>
    </row>
    <row r="289" spans="1:10">
      <c r="A289" s="4"/>
      <c r="B289" s="4" t="s">
        <v>482</v>
      </c>
      <c r="C289" s="47"/>
      <c r="D289" s="17"/>
      <c r="E289" s="3" t="s">
        <v>12</v>
      </c>
      <c r="F289" s="10"/>
      <c r="G289" s="10"/>
      <c r="H289" s="10"/>
    </row>
    <row r="290" spans="1:10">
      <c r="A290" s="4" t="s">
        <v>141</v>
      </c>
      <c r="B290" s="28"/>
      <c r="C290" s="28"/>
      <c r="D290" s="10">
        <f>90*2*3</f>
        <v>540</v>
      </c>
      <c r="E290" s="4" t="s">
        <v>21</v>
      </c>
      <c r="F290" s="10"/>
      <c r="G290" s="17"/>
      <c r="H290" s="28"/>
    </row>
    <row r="291" spans="1:10">
      <c r="A291" s="28"/>
      <c r="B291" s="28"/>
      <c r="C291" s="28"/>
      <c r="D291" s="17"/>
      <c r="E291" s="3" t="s">
        <v>12</v>
      </c>
      <c r="F291" s="10"/>
      <c r="G291" s="10"/>
      <c r="H291" s="10"/>
    </row>
    <row r="292" spans="1:10">
      <c r="F292" s="35"/>
      <c r="G292" s="35"/>
      <c r="H292" s="35"/>
    </row>
    <row r="293" spans="1:10">
      <c r="A293" s="28"/>
      <c r="B293" s="28"/>
      <c r="C293" s="28"/>
      <c r="D293" s="17"/>
      <c r="E293" s="3"/>
      <c r="F293" s="6"/>
      <c r="G293" s="6"/>
      <c r="H293" s="28"/>
    </row>
    <row r="294" spans="1:10">
      <c r="A294" s="39" t="s">
        <v>51</v>
      </c>
      <c r="B294" s="40"/>
      <c r="C294" s="40"/>
      <c r="D294" s="41"/>
      <c r="E294" s="42" t="s">
        <v>12</v>
      </c>
      <c r="F294" s="43"/>
      <c r="G294" s="43"/>
      <c r="H294" s="43"/>
    </row>
    <row r="295" spans="1:10">
      <c r="A295" s="11"/>
      <c r="B295" s="22"/>
      <c r="C295" s="22"/>
      <c r="D295" s="34"/>
      <c r="E295" s="13"/>
      <c r="F295" s="14"/>
      <c r="G295" s="14"/>
      <c r="H295" s="28"/>
    </row>
    <row r="296" spans="1:10">
      <c r="A296" s="2" t="s">
        <v>52</v>
      </c>
      <c r="B296" s="28"/>
      <c r="C296" s="28"/>
      <c r="D296" s="17"/>
      <c r="E296" s="28"/>
      <c r="F296" s="17"/>
      <c r="G296" s="17"/>
      <c r="H296" s="28"/>
    </row>
    <row r="297" spans="1:10">
      <c r="A297" s="2"/>
      <c r="B297" s="28"/>
      <c r="C297" s="28"/>
      <c r="D297" s="17"/>
      <c r="E297" s="28"/>
      <c r="F297" s="17"/>
      <c r="G297" s="17"/>
      <c r="H297" s="28"/>
    </row>
    <row r="298" spans="1:10">
      <c r="A298" s="4" t="s">
        <v>53</v>
      </c>
      <c r="B298" s="4"/>
      <c r="C298" s="28"/>
      <c r="D298" s="10">
        <v>1</v>
      </c>
      <c r="E298" s="4" t="s">
        <v>11</v>
      </c>
      <c r="F298" s="10"/>
      <c r="G298" s="17"/>
      <c r="H298" s="28"/>
    </row>
    <row r="299" spans="1:10">
      <c r="A299" s="4"/>
      <c r="B299" s="4"/>
      <c r="C299" s="28"/>
      <c r="D299" s="17"/>
      <c r="E299" s="3" t="s">
        <v>12</v>
      </c>
      <c r="F299" s="10"/>
      <c r="G299" s="10"/>
      <c r="H299" s="10"/>
    </row>
    <row r="300" spans="1:10">
      <c r="A300" s="28"/>
      <c r="B300" s="31"/>
      <c r="C300" s="28"/>
      <c r="D300" s="17"/>
      <c r="E300" s="3"/>
      <c r="F300" s="10"/>
      <c r="G300" s="10"/>
      <c r="H300" s="28"/>
    </row>
    <row r="301" spans="1:10">
      <c r="A301" s="39" t="s">
        <v>54</v>
      </c>
      <c r="B301" s="40"/>
      <c r="C301" s="40"/>
      <c r="D301" s="41"/>
      <c r="E301" s="42" t="s">
        <v>12</v>
      </c>
      <c r="F301" s="43"/>
      <c r="G301" s="43"/>
      <c r="H301" s="43"/>
    </row>
    <row r="302" spans="1:10" s="28" customFormat="1" ht="13.5" thickBot="1">
      <c r="A302" s="11"/>
      <c r="B302" s="22"/>
      <c r="C302" s="22"/>
      <c r="D302" s="34"/>
      <c r="E302" s="13"/>
      <c r="F302" s="14"/>
      <c r="G302" s="14"/>
    </row>
    <row r="303" spans="1:10" s="28" customFormat="1" ht="13.5" thickBot="1">
      <c r="A303" s="51" t="s">
        <v>55</v>
      </c>
      <c r="B303" s="54"/>
      <c r="C303" s="54"/>
      <c r="D303" s="55"/>
      <c r="E303" s="56" t="s">
        <v>12</v>
      </c>
      <c r="F303" s="52"/>
      <c r="G303" s="52">
        <f>SUM(G20,G31,G122,G135,G182,G223,G258,G294,G301)</f>
        <v>0</v>
      </c>
      <c r="H303" s="53">
        <f>SUM(H20,H31,H122,H135,H182,H223,H258,H294,H301)</f>
        <v>0</v>
      </c>
      <c r="J303" s="120"/>
    </row>
    <row r="305" spans="1:7">
      <c r="A305" s="21"/>
      <c r="B305" s="15"/>
      <c r="C305" s="18"/>
      <c r="E305" s="19"/>
      <c r="F305" s="33"/>
      <c r="G305" s="108"/>
    </row>
    <row r="306" spans="1:7">
      <c r="B306" s="85"/>
      <c r="C306" s="85"/>
      <c r="D306" s="123"/>
      <c r="E306" s="85"/>
    </row>
    <row r="307" spans="1:7">
      <c r="B307" s="85"/>
      <c r="C307" s="85"/>
      <c r="D307" s="123"/>
      <c r="E307" s="85"/>
    </row>
    <row r="308" spans="1:7">
      <c r="B308" s="85"/>
    </row>
    <row r="309" spans="1:7">
      <c r="B309" s="124"/>
    </row>
    <row r="310" spans="1:7">
      <c r="B310" s="85"/>
    </row>
    <row r="311" spans="1:7">
      <c r="B311" s="85"/>
    </row>
  </sheetData>
  <mergeCells count="5">
    <mergeCell ref="G5:H5"/>
    <mergeCell ref="F2:H2"/>
    <mergeCell ref="F3:H3"/>
    <mergeCell ref="F1:H1"/>
    <mergeCell ref="F5:F6"/>
  </mergeCells>
  <pageMargins left="0.55118110236220474" right="0.35433070866141736" top="0.78740157480314965" bottom="0.78740157480314965" header="0.51181102362204722" footer="0.51181102362204722"/>
  <pageSetup paperSize="9" fitToHeight="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1"/>
  <sheetViews>
    <sheetView zoomScale="115" zoomScaleNormal="115" workbookViewId="0">
      <selection activeCell="A206" sqref="A206:C213"/>
    </sheetView>
  </sheetViews>
  <sheetFormatPr defaultRowHeight="12.75"/>
  <cols>
    <col min="1" max="1" width="6.42578125" customWidth="1"/>
    <col min="2" max="2" width="10.28515625" bestFit="1" customWidth="1"/>
    <col min="3" max="3" width="25.28515625" customWidth="1"/>
    <col min="4" max="4" width="8.7109375" style="7" customWidth="1"/>
    <col min="6" max="6" width="11" customWidth="1"/>
    <col min="7" max="7" width="11.28515625" customWidth="1"/>
    <col min="8" max="8" width="12.7109375" customWidth="1"/>
  </cols>
  <sheetData>
    <row r="1" spans="1:10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10">
      <c r="A2" s="75"/>
      <c r="B2" s="76"/>
      <c r="C2" s="76"/>
      <c r="D2" s="77"/>
      <c r="E2" s="76"/>
      <c r="F2" s="198" t="s">
        <v>445</v>
      </c>
      <c r="G2" s="207"/>
      <c r="H2" s="199"/>
    </row>
    <row r="3" spans="1:10" ht="13.5" thickBot="1">
      <c r="A3" s="78" t="s">
        <v>1</v>
      </c>
      <c r="B3" s="79" t="s">
        <v>256</v>
      </c>
      <c r="C3" s="76"/>
      <c r="D3" s="80"/>
      <c r="E3" s="76"/>
      <c r="F3" s="200">
        <v>2015</v>
      </c>
      <c r="G3" s="208"/>
      <c r="H3" s="201"/>
    </row>
    <row r="4" spans="1:10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10">
      <c r="F5" s="111" t="s">
        <v>443</v>
      </c>
      <c r="G5" s="212" t="s">
        <v>95</v>
      </c>
      <c r="H5" s="206"/>
    </row>
    <row r="6" spans="1:10">
      <c r="A6" s="48" t="s">
        <v>5</v>
      </c>
      <c r="B6" s="16"/>
      <c r="C6" s="16"/>
      <c r="D6" s="49" t="s">
        <v>6</v>
      </c>
      <c r="E6" s="48" t="s">
        <v>7</v>
      </c>
      <c r="F6" s="107" t="s">
        <v>444</v>
      </c>
      <c r="G6" s="106" t="s">
        <v>440</v>
      </c>
      <c r="H6" s="104" t="s">
        <v>94</v>
      </c>
    </row>
    <row r="7" spans="1:10">
      <c r="A7" s="1"/>
      <c r="D7" s="9"/>
      <c r="E7" s="1"/>
    </row>
    <row r="8" spans="1:10">
      <c r="A8" s="2" t="s">
        <v>9</v>
      </c>
      <c r="B8" s="28"/>
      <c r="C8" s="28"/>
      <c r="D8" s="17"/>
      <c r="E8" s="28"/>
      <c r="F8" s="17"/>
      <c r="G8" s="17"/>
    </row>
    <row r="9" spans="1:10">
      <c r="A9" s="2"/>
      <c r="B9" s="28"/>
      <c r="C9" s="28"/>
      <c r="D9" s="17"/>
      <c r="E9" s="28"/>
      <c r="F9" s="17"/>
      <c r="G9" s="17"/>
    </row>
    <row r="10" spans="1:10">
      <c r="A10" s="4" t="s">
        <v>97</v>
      </c>
      <c r="B10" s="4"/>
      <c r="C10" s="4"/>
      <c r="D10" s="10">
        <f>9*22.5</f>
        <v>202.5</v>
      </c>
      <c r="E10" s="4" t="s">
        <v>17</v>
      </c>
      <c r="F10" s="10"/>
      <c r="G10" s="29"/>
      <c r="J10" s="30"/>
    </row>
    <row r="11" spans="1:10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10">
      <c r="A12" s="28"/>
      <c r="B12" s="28"/>
      <c r="C12" s="28"/>
      <c r="D12" s="17"/>
      <c r="E12" s="3" t="s">
        <v>12</v>
      </c>
      <c r="F12" s="17"/>
      <c r="G12" s="17"/>
    </row>
    <row r="13" spans="1:10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10" s="28" customFormat="1">
      <c r="A14" s="11"/>
      <c r="B14" s="22"/>
      <c r="C14" s="22"/>
      <c r="D14" s="34"/>
      <c r="E14" s="13"/>
      <c r="F14" s="14"/>
      <c r="G14" s="14"/>
      <c r="H14" s="14"/>
    </row>
    <row r="15" spans="1:10" s="28" customFormat="1">
      <c r="A15" s="2" t="s">
        <v>16</v>
      </c>
      <c r="D15" s="17"/>
      <c r="F15" s="17"/>
      <c r="G15" s="17"/>
    </row>
    <row r="16" spans="1:10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D19*0.1</f>
        <v>20.25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9*22.5</f>
        <v>202.5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1.02+2.08+3.93</f>
        <v>7.03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</row>
    <row r="26" spans="1:8">
      <c r="A26" s="2" t="s">
        <v>148</v>
      </c>
      <c r="B26" s="28"/>
      <c r="C26" s="28"/>
      <c r="D26" s="17"/>
      <c r="E26" s="28"/>
    </row>
    <row r="27" spans="1:8">
      <c r="A27" s="28"/>
      <c r="B27" s="28"/>
      <c r="C27" s="28"/>
      <c r="D27" s="17"/>
      <c r="E27" s="3" t="s">
        <v>12</v>
      </c>
    </row>
    <row r="28" spans="1:8">
      <c r="A28" s="4" t="s">
        <v>225</v>
      </c>
      <c r="D28" s="10">
        <v>69</v>
      </c>
      <c r="E28" s="4" t="s">
        <v>17</v>
      </c>
      <c r="F28" s="10"/>
      <c r="G28" s="17"/>
    </row>
    <row r="29" spans="1:8">
      <c r="B29" s="4" t="s">
        <v>202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9" t="s">
        <v>149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D32" s="17"/>
      <c r="E32" s="3"/>
    </row>
    <row r="33" spans="1:10">
      <c r="A33" s="2" t="s">
        <v>150</v>
      </c>
      <c r="B33" s="28"/>
      <c r="C33" s="28"/>
      <c r="D33" s="17"/>
      <c r="E33" s="28"/>
    </row>
    <row r="34" spans="1:10">
      <c r="A34" s="2"/>
      <c r="B34" s="28"/>
      <c r="C34" s="28"/>
      <c r="D34" s="17"/>
      <c r="E34" s="28"/>
    </row>
    <row r="35" spans="1:10" s="28" customFormat="1">
      <c r="A35" s="2" t="s">
        <v>389</v>
      </c>
      <c r="D35" s="17"/>
      <c r="F35"/>
      <c r="G35"/>
      <c r="H35"/>
    </row>
    <row r="36" spans="1:10" s="28" customFormat="1">
      <c r="A36" s="4" t="s">
        <v>201</v>
      </c>
      <c r="D36" s="10">
        <v>19.32</v>
      </c>
      <c r="E36" s="4" t="s">
        <v>18</v>
      </c>
      <c r="F36" s="10"/>
      <c r="G36" s="17"/>
      <c r="H36" s="30"/>
    </row>
    <row r="37" spans="1:10" s="28" customFormat="1">
      <c r="B37" s="4" t="s">
        <v>78</v>
      </c>
      <c r="D37" s="17"/>
      <c r="E37" s="3" t="s">
        <v>12</v>
      </c>
      <c r="F37" s="10"/>
      <c r="G37" s="10"/>
      <c r="H37" s="10"/>
    </row>
    <row r="38" spans="1:10" s="28" customFormat="1">
      <c r="A38" s="4" t="s">
        <v>219</v>
      </c>
      <c r="D38" s="10">
        <f>11.5*2.3</f>
        <v>26.45</v>
      </c>
      <c r="E38" s="4" t="s">
        <v>17</v>
      </c>
      <c r="F38" s="10"/>
      <c r="G38" s="17"/>
      <c r="J38" s="120"/>
    </row>
    <row r="39" spans="1:10" s="28" customFormat="1">
      <c r="A39"/>
      <c r="B39" s="4" t="s">
        <v>454</v>
      </c>
      <c r="D39" s="7"/>
      <c r="E39" s="4" t="s">
        <v>12</v>
      </c>
      <c r="F39" s="10"/>
      <c r="G39" s="10"/>
      <c r="H39" s="10"/>
    </row>
    <row r="40" spans="1:10" s="28" customFormat="1">
      <c r="A40" s="4" t="s">
        <v>223</v>
      </c>
      <c r="D40" s="10">
        <f>13.1*2.3</f>
        <v>30.129999999999995</v>
      </c>
      <c r="E40" s="4" t="s">
        <v>17</v>
      </c>
      <c r="F40" s="10"/>
      <c r="G40" s="10"/>
      <c r="H40" s="10"/>
      <c r="I40" s="33"/>
    </row>
    <row r="41" spans="1:10" s="28" customFormat="1">
      <c r="A41"/>
      <c r="B41" s="4" t="s">
        <v>480</v>
      </c>
      <c r="D41" s="10"/>
      <c r="E41" s="4"/>
      <c r="F41" s="10"/>
      <c r="G41" s="10"/>
      <c r="H41" s="10"/>
    </row>
    <row r="42" spans="1:10" s="28" customFormat="1">
      <c r="A42" s="4" t="s">
        <v>222</v>
      </c>
      <c r="B42" s="29"/>
      <c r="D42" s="10">
        <v>235</v>
      </c>
      <c r="E42" s="4" t="s">
        <v>17</v>
      </c>
      <c r="F42" s="10"/>
      <c r="G42" s="17"/>
      <c r="J42" s="120"/>
    </row>
    <row r="43" spans="1:10" s="28" customFormat="1">
      <c r="A43"/>
      <c r="B43" s="4" t="s">
        <v>455</v>
      </c>
      <c r="D43" s="7"/>
      <c r="E43" s="3" t="s">
        <v>12</v>
      </c>
      <c r="F43" s="10"/>
      <c r="G43" s="10"/>
      <c r="H43" s="10"/>
    </row>
    <row r="44" spans="1:10" s="28" customFormat="1">
      <c r="A44" s="4" t="s">
        <v>224</v>
      </c>
      <c r="D44" s="10">
        <f>6.6*1.6</f>
        <v>10.56</v>
      </c>
      <c r="E44" s="4" t="s">
        <v>17</v>
      </c>
      <c r="F44" s="10"/>
      <c r="G44" s="17"/>
      <c r="J44" s="120"/>
    </row>
    <row r="45" spans="1:10" s="28" customFormat="1">
      <c r="A45" s="4"/>
      <c r="B45" s="4" t="s">
        <v>484</v>
      </c>
      <c r="D45" s="10"/>
      <c r="E45" s="4"/>
      <c r="F45" s="10"/>
      <c r="G45" s="10"/>
      <c r="H45" s="10"/>
    </row>
    <row r="46" spans="1:10" s="28" customFormat="1">
      <c r="B46" s="4"/>
      <c r="D46" s="17"/>
      <c r="E46" s="3" t="s">
        <v>12</v>
      </c>
      <c r="F46" s="35"/>
      <c r="G46" s="35"/>
      <c r="H46" s="35"/>
    </row>
    <row r="47" spans="1:10" s="28" customFormat="1">
      <c r="A47" s="2" t="s">
        <v>152</v>
      </c>
      <c r="B47"/>
      <c r="C47"/>
      <c r="E47" s="3"/>
    </row>
    <row r="48" spans="1:10" s="28" customFormat="1">
      <c r="A48" s="4" t="s">
        <v>203</v>
      </c>
      <c r="D48" s="10">
        <f>(2.4*2.6*3)+(2.6*0.8*4)+(1*1.55)</f>
        <v>28.59</v>
      </c>
      <c r="E48" s="4" t="s">
        <v>17</v>
      </c>
      <c r="F48" s="10"/>
    </row>
    <row r="49" spans="1:8" s="28" customFormat="1">
      <c r="A49"/>
      <c r="B49" s="4" t="s">
        <v>217</v>
      </c>
      <c r="D49" s="17"/>
      <c r="E49" s="3" t="s">
        <v>12</v>
      </c>
      <c r="F49" s="10"/>
      <c r="G49" s="10"/>
      <c r="H49" s="10"/>
    </row>
    <row r="50" spans="1:8" s="28" customFormat="1">
      <c r="A50" s="4" t="s">
        <v>204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A51"/>
      <c r="B51" s="4" t="s">
        <v>216</v>
      </c>
      <c r="D51" s="17"/>
      <c r="E51" s="3" t="s">
        <v>12</v>
      </c>
      <c r="F51" s="10"/>
      <c r="G51" s="10"/>
      <c r="H51" s="10"/>
    </row>
    <row r="52" spans="1:8" s="28" customFormat="1">
      <c r="A52" s="4" t="s">
        <v>214</v>
      </c>
      <c r="D52" s="10">
        <v>5</v>
      </c>
      <c r="E52" s="4" t="s">
        <v>11</v>
      </c>
      <c r="F52" s="10"/>
      <c r="G52" s="10"/>
      <c r="H52" s="10"/>
    </row>
    <row r="53" spans="1:8" s="28" customFormat="1">
      <c r="A53"/>
      <c r="B53" s="4" t="s">
        <v>213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205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215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206</v>
      </c>
      <c r="D56" s="10">
        <f>5.6*2</f>
        <v>11.2</v>
      </c>
      <c r="E56" s="4" t="s">
        <v>17</v>
      </c>
      <c r="F56" s="10"/>
      <c r="G56" s="10"/>
      <c r="H56" s="10"/>
    </row>
    <row r="57" spans="1:8" s="28" customFormat="1">
      <c r="A57"/>
      <c r="B57" s="4" t="s">
        <v>212</v>
      </c>
      <c r="D57" s="17"/>
      <c r="E57" s="3" t="s">
        <v>12</v>
      </c>
      <c r="F57" s="10"/>
      <c r="G57" s="10"/>
      <c r="H57" s="10"/>
    </row>
    <row r="58" spans="1:8" s="28" customFormat="1">
      <c r="A58" s="4" t="s">
        <v>207</v>
      </c>
      <c r="D58" s="10">
        <f>(2.4*2.6*3)+(2.6*0.8*2)</f>
        <v>22.88</v>
      </c>
      <c r="E58" s="4" t="s">
        <v>17</v>
      </c>
      <c r="F58" s="10"/>
      <c r="G58" s="10"/>
      <c r="H58" s="10"/>
    </row>
    <row r="59" spans="1:8" s="28" customFormat="1">
      <c r="B59" s="4" t="s">
        <v>210</v>
      </c>
      <c r="D59" s="17"/>
      <c r="E59" s="3" t="s">
        <v>12</v>
      </c>
      <c r="F59" s="10"/>
      <c r="G59" s="10"/>
      <c r="H59" s="10"/>
    </row>
    <row r="60" spans="1:8" s="28" customFormat="1">
      <c r="A60" s="4" t="s">
        <v>208</v>
      </c>
      <c r="D60" s="10">
        <f>(2.4*2.6*3)+(2.6*0.8*2)</f>
        <v>22.88</v>
      </c>
      <c r="E60" s="4" t="s">
        <v>17</v>
      </c>
      <c r="F60" s="10"/>
      <c r="G60" s="10"/>
      <c r="H60" s="10"/>
    </row>
    <row r="61" spans="1:8" s="28" customFormat="1">
      <c r="B61" s="4" t="s">
        <v>211</v>
      </c>
      <c r="D61" s="17"/>
      <c r="F61" s="10"/>
      <c r="G61" s="10"/>
      <c r="H61" s="10"/>
    </row>
    <row r="62" spans="1:8" s="28" customFormat="1">
      <c r="A62" s="4" t="s">
        <v>218</v>
      </c>
      <c r="B62" s="4"/>
      <c r="D62" s="10">
        <f>(1*1.55)</f>
        <v>1.55</v>
      </c>
      <c r="E62" s="4" t="s">
        <v>17</v>
      </c>
      <c r="F62" s="10"/>
      <c r="G62" s="10"/>
      <c r="H62" s="10"/>
    </row>
    <row r="63" spans="1:8" s="28" customFormat="1">
      <c r="A63" s="4"/>
      <c r="B63" s="4" t="s">
        <v>209</v>
      </c>
      <c r="D63" s="17"/>
      <c r="F63" s="10"/>
      <c r="G63" s="10"/>
      <c r="H63" s="10"/>
    </row>
    <row r="64" spans="1:8" s="28" customFormat="1">
      <c r="D64" s="17"/>
      <c r="F64" s="35"/>
      <c r="G64" s="35"/>
      <c r="H64" s="35"/>
    </row>
    <row r="65" spans="1:8" s="28" customFormat="1">
      <c r="D65" s="17"/>
    </row>
    <row r="66" spans="1:8" s="28" customFormat="1">
      <c r="A66" s="39" t="s">
        <v>154</v>
      </c>
      <c r="B66" s="40"/>
      <c r="C66" s="40"/>
      <c r="D66" s="41"/>
      <c r="E66" s="42" t="s">
        <v>12</v>
      </c>
      <c r="F66" s="43"/>
      <c r="G66" s="43"/>
      <c r="H66" s="43"/>
    </row>
    <row r="67" spans="1:8" s="28" customFormat="1">
      <c r="B67" s="4"/>
      <c r="D67" s="17"/>
      <c r="E67" s="3"/>
      <c r="F67" s="3"/>
      <c r="G67" s="57"/>
      <c r="H67" s="57"/>
    </row>
    <row r="68" spans="1:8" s="28" customFormat="1">
      <c r="A68" s="2" t="s">
        <v>195</v>
      </c>
      <c r="D68" s="17"/>
      <c r="F68" s="3"/>
      <c r="G68" s="57"/>
      <c r="H68" s="57"/>
    </row>
    <row r="69" spans="1:8" s="28" customFormat="1">
      <c r="A69" s="2"/>
      <c r="D69" s="17"/>
      <c r="F69" s="3"/>
      <c r="G69" s="57"/>
      <c r="H69" s="57"/>
    </row>
    <row r="70" spans="1:8" s="28" customFormat="1">
      <c r="A70" s="2" t="s">
        <v>155</v>
      </c>
      <c r="B70"/>
      <c r="C70"/>
      <c r="D70" s="7"/>
      <c r="E70"/>
      <c r="F70" s="3"/>
      <c r="G70" s="61"/>
      <c r="H70" s="61"/>
    </row>
    <row r="71" spans="1:8">
      <c r="A71" s="4" t="s">
        <v>229</v>
      </c>
      <c r="B71" s="28"/>
      <c r="C71" s="28"/>
      <c r="D71" s="10">
        <f>(7*4.55)+(6*3.65)+(0.65*2)+1.55</f>
        <v>56.599999999999994</v>
      </c>
      <c r="E71" s="4" t="s">
        <v>75</v>
      </c>
      <c r="F71" s="10"/>
      <c r="G71" s="17"/>
    </row>
    <row r="72" spans="1:8" s="28" customFormat="1">
      <c r="B72" s="4" t="s">
        <v>228</v>
      </c>
      <c r="D72" s="17"/>
      <c r="E72" s="3" t="s">
        <v>12</v>
      </c>
      <c r="F72" s="10"/>
      <c r="G72" s="10"/>
      <c r="H72" s="10"/>
    </row>
    <row r="73" spans="1:8">
      <c r="A73" s="4" t="s">
        <v>156</v>
      </c>
      <c r="D73" s="10">
        <v>202.5</v>
      </c>
      <c r="E73" s="4" t="s">
        <v>17</v>
      </c>
      <c r="F73" s="10"/>
      <c r="G73" s="7"/>
    </row>
    <row r="74" spans="1:8">
      <c r="B74" s="4" t="s">
        <v>230</v>
      </c>
      <c r="D74" s="17"/>
      <c r="E74" s="3" t="s">
        <v>12</v>
      </c>
      <c r="F74" s="10"/>
      <c r="G74" s="10"/>
      <c r="H74" s="10"/>
    </row>
    <row r="75" spans="1:8">
      <c r="A75" s="4" t="s">
        <v>231</v>
      </c>
      <c r="D75" s="10">
        <v>202.5</v>
      </c>
      <c r="E75" s="4" t="s">
        <v>17</v>
      </c>
      <c r="F75" s="10"/>
      <c r="G75" s="10"/>
      <c r="H75" s="10"/>
    </row>
    <row r="76" spans="1:8">
      <c r="A76" s="4"/>
      <c r="D76" s="10"/>
      <c r="E76" s="4"/>
      <c r="F76" s="10"/>
      <c r="G76" s="10"/>
      <c r="H76" s="10"/>
    </row>
    <row r="77" spans="1:8">
      <c r="D77" s="17"/>
      <c r="E77" s="28"/>
      <c r="F77" s="35"/>
      <c r="G77" s="35"/>
      <c r="H77" s="35"/>
    </row>
    <row r="78" spans="1:8">
      <c r="A78" s="2" t="s">
        <v>157</v>
      </c>
      <c r="D78" s="17"/>
      <c r="E78" s="28"/>
      <c r="F78" s="17"/>
      <c r="G78" s="17"/>
      <c r="H78" s="28"/>
    </row>
    <row r="79" spans="1:8">
      <c r="A79" s="4" t="s">
        <v>158</v>
      </c>
      <c r="D79" s="10">
        <f>39.2*0.2</f>
        <v>7.8400000000000007</v>
      </c>
      <c r="E79" s="4" t="s">
        <v>17</v>
      </c>
      <c r="F79" s="10"/>
      <c r="G79" s="7"/>
    </row>
    <row r="80" spans="1:8">
      <c r="B80" s="4" t="s">
        <v>233</v>
      </c>
      <c r="D80" s="17"/>
      <c r="E80" s="3" t="s">
        <v>12</v>
      </c>
      <c r="F80" s="10"/>
      <c r="G80" s="10"/>
      <c r="H80" s="10"/>
    </row>
    <row r="81" spans="1:8">
      <c r="A81" s="4" t="s">
        <v>159</v>
      </c>
      <c r="D81" s="10">
        <v>69</v>
      </c>
      <c r="E81" s="4" t="s">
        <v>17</v>
      </c>
      <c r="F81" s="10"/>
      <c r="G81" s="10"/>
      <c r="H81" s="10"/>
    </row>
    <row r="82" spans="1:8">
      <c r="B82" s="4" t="s">
        <v>232</v>
      </c>
      <c r="D82" s="17"/>
      <c r="E82" s="28"/>
      <c r="F82" s="10"/>
      <c r="G82" s="10"/>
      <c r="H82" s="10"/>
    </row>
    <row r="83" spans="1:8">
      <c r="B83" s="4"/>
      <c r="D83" s="17"/>
      <c r="E83" s="28"/>
      <c r="F83" s="35"/>
      <c r="G83" s="35"/>
      <c r="H83" s="35"/>
    </row>
    <row r="84" spans="1:8">
      <c r="C84" s="3" t="s">
        <v>12</v>
      </c>
      <c r="D84" s="6"/>
      <c r="F84" s="7"/>
      <c r="G84" s="7"/>
    </row>
    <row r="85" spans="1:8">
      <c r="A85" s="39" t="s">
        <v>196</v>
      </c>
      <c r="B85" s="40"/>
      <c r="C85" s="40"/>
      <c r="D85" s="41"/>
      <c r="E85" s="42" t="s">
        <v>12</v>
      </c>
      <c r="F85" s="43"/>
      <c r="G85" s="43"/>
      <c r="H85" s="43"/>
    </row>
    <row r="86" spans="1:8">
      <c r="F86" s="3"/>
      <c r="G86" s="57"/>
      <c r="H86" s="57"/>
    </row>
    <row r="87" spans="1:8">
      <c r="A87" s="2" t="s">
        <v>198</v>
      </c>
      <c r="F87" s="4"/>
      <c r="G87" s="10"/>
      <c r="H87" s="28"/>
    </row>
    <row r="88" spans="1:8">
      <c r="F88" s="3"/>
      <c r="G88" s="10"/>
      <c r="H88" s="62"/>
    </row>
    <row r="89" spans="1:8">
      <c r="A89" s="2" t="s">
        <v>197</v>
      </c>
      <c r="E89" s="28"/>
      <c r="F89" s="4"/>
      <c r="G89" s="10"/>
      <c r="H89" s="28"/>
    </row>
    <row r="90" spans="1:8">
      <c r="A90" s="4" t="s">
        <v>160</v>
      </c>
      <c r="D90" s="10">
        <f>D104</f>
        <v>174</v>
      </c>
      <c r="E90" s="4" t="s">
        <v>17</v>
      </c>
      <c r="F90" s="10"/>
      <c r="G90" s="7"/>
    </row>
    <row r="91" spans="1:8">
      <c r="B91" s="4" t="s">
        <v>456</v>
      </c>
      <c r="D91" s="17"/>
      <c r="E91" s="3" t="s">
        <v>12</v>
      </c>
      <c r="F91" s="10"/>
      <c r="G91" s="10"/>
      <c r="H91" s="10"/>
    </row>
    <row r="92" spans="1:8">
      <c r="A92" s="4" t="s">
        <v>161</v>
      </c>
      <c r="B92" s="4"/>
      <c r="D92" s="10">
        <v>40</v>
      </c>
      <c r="E92" s="4" t="s">
        <v>17</v>
      </c>
      <c r="F92" s="10"/>
      <c r="G92" s="10"/>
      <c r="H92" s="10"/>
    </row>
    <row r="93" spans="1:8">
      <c r="B93" s="4" t="s">
        <v>457</v>
      </c>
      <c r="D93" s="17"/>
      <c r="E93" s="3" t="s">
        <v>12</v>
      </c>
      <c r="F93" s="10"/>
      <c r="G93" s="10"/>
      <c r="H93" s="10"/>
    </row>
    <row r="94" spans="1:8">
      <c r="A94" s="4" t="s">
        <v>243</v>
      </c>
      <c r="B94" s="4"/>
      <c r="D94" s="10">
        <f>D102</f>
        <v>46</v>
      </c>
      <c r="E94" s="4" t="s">
        <v>17</v>
      </c>
      <c r="F94" s="10"/>
      <c r="G94" s="10"/>
      <c r="H94" s="10"/>
    </row>
    <row r="95" spans="1:8">
      <c r="B95" s="4" t="s">
        <v>458</v>
      </c>
      <c r="E95" s="3" t="s">
        <v>12</v>
      </c>
      <c r="F95" s="10"/>
      <c r="G95" s="10"/>
      <c r="H95" s="10"/>
    </row>
    <row r="96" spans="1:8">
      <c r="A96" s="4" t="s">
        <v>234</v>
      </c>
      <c r="B96" s="4"/>
      <c r="D96" s="10">
        <v>11.4</v>
      </c>
      <c r="E96" s="4" t="s">
        <v>21</v>
      </c>
      <c r="F96" s="10"/>
      <c r="G96" s="10"/>
      <c r="H96" s="10"/>
    </row>
    <row r="97" spans="1:8">
      <c r="B97" s="4" t="s">
        <v>246</v>
      </c>
      <c r="F97" s="10"/>
      <c r="G97" s="10"/>
      <c r="H97" s="10"/>
    </row>
    <row r="98" spans="1:8">
      <c r="F98" s="35"/>
      <c r="G98" s="35"/>
      <c r="H98" s="35"/>
    </row>
    <row r="99" spans="1:8" s="28" customFormat="1">
      <c r="A99" s="2" t="s">
        <v>162</v>
      </c>
      <c r="B99"/>
      <c r="C99"/>
      <c r="D99" s="17"/>
      <c r="E99"/>
      <c r="F99" s="10"/>
      <c r="G99" s="31"/>
      <c r="H99"/>
    </row>
    <row r="100" spans="1:8" s="28" customFormat="1">
      <c r="A100" s="4" t="s">
        <v>236</v>
      </c>
      <c r="B100"/>
      <c r="C100"/>
      <c r="D100" s="10">
        <f>D102+D104</f>
        <v>220</v>
      </c>
      <c r="E100" s="4" t="s">
        <v>17</v>
      </c>
      <c r="F100" s="10"/>
      <c r="G100" s="10"/>
      <c r="H100" s="10"/>
    </row>
    <row r="101" spans="1:8" s="28" customFormat="1">
      <c r="A101"/>
      <c r="B101" s="4" t="s">
        <v>459</v>
      </c>
      <c r="C101"/>
      <c r="D101" s="7"/>
      <c r="E101" s="3" t="s">
        <v>12</v>
      </c>
      <c r="F101" s="10"/>
      <c r="G101" s="10"/>
      <c r="H101" s="10"/>
    </row>
    <row r="102" spans="1:8">
      <c r="A102" s="4" t="s">
        <v>235</v>
      </c>
      <c r="B102" s="4"/>
      <c r="D102" s="10">
        <v>46</v>
      </c>
      <c r="E102" s="4" t="s">
        <v>17</v>
      </c>
      <c r="F102" s="10"/>
      <c r="G102" s="10"/>
      <c r="H102" s="10"/>
    </row>
    <row r="103" spans="1:8">
      <c r="B103" s="4" t="s">
        <v>460</v>
      </c>
      <c r="D103" s="17"/>
      <c r="E103" s="3" t="s">
        <v>12</v>
      </c>
      <c r="F103" s="10"/>
      <c r="G103" s="10"/>
      <c r="H103" s="10"/>
    </row>
    <row r="104" spans="1:8">
      <c r="A104" s="4" t="s">
        <v>237</v>
      </c>
      <c r="B104" s="4"/>
      <c r="D104" s="10">
        <v>174</v>
      </c>
      <c r="E104" s="4" t="s">
        <v>17</v>
      </c>
      <c r="F104" s="10"/>
      <c r="G104" s="10"/>
      <c r="H104" s="10"/>
    </row>
    <row r="105" spans="1:8">
      <c r="B105" s="4" t="s">
        <v>461</v>
      </c>
      <c r="D105" s="17"/>
      <c r="E105" s="3" t="s">
        <v>12</v>
      </c>
      <c r="F105" s="10"/>
      <c r="G105" s="10"/>
      <c r="H105" s="10"/>
    </row>
    <row r="106" spans="1:8">
      <c r="A106" s="4" t="s">
        <v>265</v>
      </c>
      <c r="B106" s="4"/>
      <c r="D106" s="10">
        <f>52+(202.5*0.2)</f>
        <v>92.5</v>
      </c>
      <c r="E106" s="4" t="s">
        <v>17</v>
      </c>
      <c r="F106" s="10"/>
      <c r="G106" s="10"/>
      <c r="H106" s="10"/>
    </row>
    <row r="107" spans="1:8">
      <c r="B107" s="4" t="s">
        <v>462</v>
      </c>
      <c r="D107" s="17"/>
      <c r="E107" s="3" t="s">
        <v>12</v>
      </c>
      <c r="F107" s="10"/>
      <c r="G107" s="10"/>
      <c r="H107" s="10"/>
    </row>
    <row r="108" spans="1:8">
      <c r="A108" s="4" t="s">
        <v>266</v>
      </c>
      <c r="B108" s="4"/>
      <c r="D108" s="10">
        <f>(D48+D50)*2*0.2</f>
        <v>18.924000000000003</v>
      </c>
      <c r="E108" s="4" t="s">
        <v>17</v>
      </c>
      <c r="F108" s="10"/>
      <c r="G108" s="10"/>
      <c r="H108" s="10"/>
    </row>
    <row r="109" spans="1:8">
      <c r="B109" s="4" t="s">
        <v>238</v>
      </c>
      <c r="D109" s="17"/>
      <c r="F109" s="10"/>
      <c r="G109" s="10"/>
      <c r="H109" s="10"/>
    </row>
    <row r="110" spans="1:8">
      <c r="F110" s="35"/>
      <c r="G110" s="35"/>
      <c r="H110" s="35"/>
    </row>
    <row r="111" spans="1:8">
      <c r="F111" s="37"/>
      <c r="G111" s="34"/>
      <c r="H111" s="22"/>
    </row>
    <row r="112" spans="1:8">
      <c r="A112" s="39" t="s">
        <v>199</v>
      </c>
      <c r="B112" s="40"/>
      <c r="C112" s="40"/>
      <c r="D112" s="41"/>
      <c r="E112" s="42" t="s">
        <v>12</v>
      </c>
      <c r="F112" s="43"/>
      <c r="G112" s="43"/>
      <c r="H112" s="43"/>
    </row>
    <row r="113" spans="1:9">
      <c r="F113" s="3"/>
    </row>
    <row r="114" spans="1:9">
      <c r="A114" s="2" t="s">
        <v>163</v>
      </c>
      <c r="B114" s="28"/>
      <c r="C114" s="28"/>
      <c r="D114" s="17"/>
      <c r="E114" s="28"/>
    </row>
    <row r="115" spans="1:9">
      <c r="A115" s="28"/>
      <c r="B115" s="28"/>
      <c r="C115" s="28"/>
      <c r="D115" s="17"/>
      <c r="E115" s="3" t="s">
        <v>12</v>
      </c>
      <c r="G115" s="62"/>
    </row>
    <row r="116" spans="1:9">
      <c r="A116" s="4" t="s">
        <v>240</v>
      </c>
      <c r="B116" s="28"/>
      <c r="C116" s="28"/>
      <c r="D116" s="10">
        <f>118*0.05</f>
        <v>5.9</v>
      </c>
      <c r="E116" s="4" t="s">
        <v>18</v>
      </c>
      <c r="F116" s="10"/>
      <c r="G116" s="17"/>
      <c r="H116" s="28"/>
    </row>
    <row r="117" spans="1:9">
      <c r="A117" s="28"/>
      <c r="B117" s="4" t="s">
        <v>89</v>
      </c>
      <c r="C117" s="28"/>
      <c r="D117" s="17"/>
      <c r="E117" s="3" t="s">
        <v>12</v>
      </c>
      <c r="F117" s="10"/>
      <c r="G117" s="10"/>
      <c r="H117" s="10"/>
    </row>
    <row r="118" spans="1:9">
      <c r="A118" s="4" t="s">
        <v>244</v>
      </c>
      <c r="D118" s="10">
        <v>8.3000000000000007</v>
      </c>
      <c r="E118" s="4" t="s">
        <v>18</v>
      </c>
      <c r="F118" s="10"/>
      <c r="G118" s="10"/>
      <c r="H118" s="10"/>
    </row>
    <row r="119" spans="1:9">
      <c r="B119" s="4" t="s">
        <v>463</v>
      </c>
      <c r="D119" s="17"/>
      <c r="E119" s="3" t="s">
        <v>12</v>
      </c>
      <c r="F119" s="10"/>
      <c r="G119" s="10"/>
      <c r="H119" s="10"/>
    </row>
    <row r="120" spans="1:9">
      <c r="A120" s="4" t="s">
        <v>164</v>
      </c>
      <c r="B120" s="4"/>
      <c r="D120" s="10">
        <v>110.9</v>
      </c>
      <c r="E120" s="4" t="s">
        <v>17</v>
      </c>
      <c r="F120" s="10"/>
      <c r="G120" s="7"/>
    </row>
    <row r="121" spans="1:9">
      <c r="B121" s="4" t="s">
        <v>245</v>
      </c>
      <c r="D121" s="17"/>
      <c r="E121" s="3" t="s">
        <v>12</v>
      </c>
      <c r="F121" s="10"/>
      <c r="G121" s="10"/>
      <c r="H121" s="10"/>
    </row>
    <row r="122" spans="1:9">
      <c r="A122" s="4" t="s">
        <v>253</v>
      </c>
      <c r="B122" s="28"/>
      <c r="C122" s="28"/>
      <c r="D122" s="10">
        <v>95</v>
      </c>
      <c r="E122" s="4" t="s">
        <v>17</v>
      </c>
      <c r="F122" s="10"/>
      <c r="G122" s="31"/>
      <c r="I122" s="30"/>
    </row>
    <row r="123" spans="1:9">
      <c r="A123" s="28"/>
      <c r="B123" s="4"/>
      <c r="C123" s="28"/>
      <c r="D123" s="17"/>
      <c r="E123" s="3" t="s">
        <v>12</v>
      </c>
      <c r="F123" s="10"/>
      <c r="G123" s="10"/>
      <c r="H123" s="10"/>
    </row>
    <row r="124" spans="1:9">
      <c r="A124" s="4" t="s">
        <v>165</v>
      </c>
      <c r="B124" s="4"/>
      <c r="D124" s="10">
        <v>50</v>
      </c>
      <c r="E124" s="4" t="s">
        <v>17</v>
      </c>
      <c r="F124" s="10"/>
      <c r="G124" s="10"/>
      <c r="H124" s="10"/>
    </row>
    <row r="125" spans="1:9">
      <c r="B125" s="4"/>
      <c r="D125" s="17"/>
      <c r="E125" s="3" t="s">
        <v>12</v>
      </c>
      <c r="F125" s="10"/>
      <c r="G125" s="10"/>
      <c r="H125" s="10"/>
    </row>
    <row r="126" spans="1:9">
      <c r="A126" s="4" t="s">
        <v>255</v>
      </c>
      <c r="B126" s="28"/>
      <c r="C126" s="28"/>
      <c r="D126" s="10">
        <f>33.75*0.05</f>
        <v>1.6875</v>
      </c>
      <c r="E126" s="4" t="s">
        <v>18</v>
      </c>
      <c r="F126" s="10"/>
      <c r="G126" s="31"/>
      <c r="H126" s="33"/>
    </row>
    <row r="127" spans="1:9">
      <c r="A127" s="28"/>
      <c r="B127" s="4" t="s">
        <v>89</v>
      </c>
      <c r="C127" s="28"/>
      <c r="D127" s="17"/>
      <c r="E127" s="3" t="s">
        <v>12</v>
      </c>
      <c r="F127" s="10"/>
      <c r="G127" s="10"/>
      <c r="H127" s="10"/>
    </row>
    <row r="128" spans="1:9">
      <c r="F128" s="14"/>
      <c r="G128" s="14"/>
      <c r="H128" s="14"/>
    </row>
    <row r="129" spans="1:8">
      <c r="A129" s="39" t="s">
        <v>119</v>
      </c>
      <c r="B129" s="40"/>
      <c r="C129" s="40"/>
      <c r="D129" s="41"/>
      <c r="E129" s="42" t="s">
        <v>12</v>
      </c>
      <c r="F129" s="43"/>
      <c r="G129" s="43"/>
      <c r="H129" s="43"/>
    </row>
    <row r="130" spans="1:8">
      <c r="G130" s="57"/>
      <c r="H130" s="57"/>
    </row>
    <row r="131" spans="1:8">
      <c r="A131" s="2" t="s">
        <v>166</v>
      </c>
      <c r="B131" s="28"/>
      <c r="C131" s="28"/>
      <c r="D131" s="17"/>
      <c r="E131" s="28"/>
      <c r="G131" s="58"/>
    </row>
    <row r="132" spans="1:8">
      <c r="G132" s="57"/>
      <c r="H132" s="57"/>
    </row>
    <row r="133" spans="1:8">
      <c r="A133" s="2" t="s">
        <v>167</v>
      </c>
      <c r="F133" s="3"/>
      <c r="G133" s="61"/>
      <c r="H133" s="61"/>
    </row>
    <row r="134" spans="1:8">
      <c r="A134" s="4" t="s">
        <v>168</v>
      </c>
      <c r="D134" s="10">
        <v>5</v>
      </c>
      <c r="E134" s="4" t="s">
        <v>11</v>
      </c>
      <c r="F134" s="10"/>
      <c r="G134" s="7"/>
    </row>
    <row r="135" spans="1:8">
      <c r="B135" s="4" t="s">
        <v>464</v>
      </c>
      <c r="E135" s="3" t="s">
        <v>12</v>
      </c>
      <c r="F135" s="10"/>
      <c r="G135" s="10"/>
      <c r="H135" s="10"/>
    </row>
    <row r="136" spans="1:8">
      <c r="A136" s="4" t="s">
        <v>169</v>
      </c>
      <c r="B136" s="4"/>
      <c r="D136" s="10">
        <v>3</v>
      </c>
      <c r="E136" s="4" t="s">
        <v>11</v>
      </c>
      <c r="F136" s="10"/>
      <c r="G136" s="10"/>
      <c r="H136" s="10"/>
    </row>
    <row r="137" spans="1:8">
      <c r="B137" s="4" t="s">
        <v>465</v>
      </c>
      <c r="E137" s="3" t="s">
        <v>12</v>
      </c>
      <c r="F137" s="10"/>
      <c r="G137" s="10"/>
      <c r="H137" s="10"/>
    </row>
    <row r="138" spans="1:8">
      <c r="A138" s="4" t="s">
        <v>250</v>
      </c>
      <c r="B138" s="4"/>
      <c r="D138" s="10">
        <v>1</v>
      </c>
      <c r="E138" s="4" t="s">
        <v>11</v>
      </c>
      <c r="F138" s="10"/>
      <c r="G138" s="7"/>
    </row>
    <row r="139" spans="1:8">
      <c r="B139" s="4" t="s">
        <v>248</v>
      </c>
      <c r="E139" s="3" t="s">
        <v>12</v>
      </c>
      <c r="F139" s="10"/>
      <c r="G139" s="10"/>
      <c r="H139" s="10"/>
    </row>
    <row r="140" spans="1:8">
      <c r="A140" s="4" t="s">
        <v>251</v>
      </c>
      <c r="B140" s="4"/>
      <c r="D140" s="10">
        <v>3</v>
      </c>
      <c r="E140" s="4" t="s">
        <v>11</v>
      </c>
      <c r="F140" s="10"/>
      <c r="G140" s="10"/>
      <c r="H140" s="10"/>
    </row>
    <row r="141" spans="1:8">
      <c r="B141" s="4" t="s">
        <v>249</v>
      </c>
      <c r="E141" s="3" t="s">
        <v>12</v>
      </c>
      <c r="F141" s="10"/>
      <c r="G141" s="10"/>
      <c r="H141" s="10"/>
    </row>
    <row r="142" spans="1:8">
      <c r="A142" s="4" t="s">
        <v>252</v>
      </c>
      <c r="D142" s="10">
        <v>1</v>
      </c>
      <c r="E142" s="4" t="s">
        <v>43</v>
      </c>
      <c r="F142" s="10"/>
      <c r="G142" s="10"/>
      <c r="H142" s="10"/>
    </row>
    <row r="143" spans="1:8">
      <c r="E143" s="3" t="s">
        <v>12</v>
      </c>
      <c r="F143" s="10"/>
      <c r="G143" s="10"/>
      <c r="H143" s="10"/>
    </row>
    <row r="144" spans="1:8">
      <c r="F144" s="35"/>
      <c r="G144" s="35"/>
      <c r="H144" s="35"/>
    </row>
    <row r="145" spans="1:12">
      <c r="A145" s="2" t="s">
        <v>170</v>
      </c>
      <c r="F145" s="17"/>
      <c r="G145" s="7"/>
      <c r="I145" s="30"/>
    </row>
    <row r="146" spans="1:12">
      <c r="A146" s="4" t="s">
        <v>171</v>
      </c>
      <c r="D146" s="10">
        <v>14</v>
      </c>
      <c r="E146" s="4" t="s">
        <v>11</v>
      </c>
      <c r="F146" s="10"/>
      <c r="G146" s="7"/>
      <c r="H146" s="65"/>
      <c r="I146" s="7"/>
      <c r="J146" s="7"/>
      <c r="K146" s="7"/>
      <c r="L146" s="64"/>
    </row>
    <row r="147" spans="1:12">
      <c r="E147" s="3" t="s">
        <v>12</v>
      </c>
      <c r="F147" s="10"/>
      <c r="G147" s="10"/>
      <c r="H147" s="10"/>
      <c r="J147" s="7"/>
      <c r="K147" s="7"/>
      <c r="L147" s="64"/>
    </row>
    <row r="148" spans="1:12">
      <c r="A148" s="4" t="s">
        <v>172</v>
      </c>
      <c r="D148" s="10">
        <v>203</v>
      </c>
      <c r="E148" s="4" t="s">
        <v>21</v>
      </c>
      <c r="F148" s="10"/>
      <c r="G148" s="10"/>
      <c r="H148" s="10"/>
      <c r="J148" s="7"/>
      <c r="K148" s="7"/>
      <c r="L148" s="64"/>
    </row>
    <row r="149" spans="1:12">
      <c r="B149" s="109" t="s">
        <v>466</v>
      </c>
      <c r="E149" s="3" t="s">
        <v>12</v>
      </c>
      <c r="F149" s="10"/>
      <c r="G149" s="10"/>
      <c r="H149" s="10"/>
      <c r="J149" s="7"/>
      <c r="K149" s="7"/>
      <c r="L149" s="64"/>
    </row>
    <row r="150" spans="1:12">
      <c r="A150" s="4" t="s">
        <v>173</v>
      </c>
      <c r="D150" s="10">
        <v>50</v>
      </c>
      <c r="E150" s="4" t="s">
        <v>21</v>
      </c>
      <c r="F150" s="10"/>
      <c r="G150" s="7"/>
      <c r="J150" s="7"/>
      <c r="K150" s="7"/>
      <c r="L150" s="64"/>
    </row>
    <row r="151" spans="1:12">
      <c r="B151" s="109" t="s">
        <v>467</v>
      </c>
      <c r="E151" s="3" t="s">
        <v>12</v>
      </c>
      <c r="F151" s="10"/>
      <c r="G151" s="10"/>
      <c r="H151" s="10"/>
      <c r="J151" s="7"/>
      <c r="K151" s="7"/>
      <c r="L151" s="64"/>
    </row>
    <row r="152" spans="1:12">
      <c r="A152" s="4" t="s">
        <v>174</v>
      </c>
      <c r="D152" s="10">
        <v>2</v>
      </c>
      <c r="E152" s="4" t="s">
        <v>11</v>
      </c>
      <c r="F152" s="10"/>
      <c r="G152" s="10"/>
      <c r="H152" s="10"/>
      <c r="J152" s="7"/>
      <c r="K152" s="7"/>
      <c r="L152" s="64"/>
    </row>
    <row r="153" spans="1:12">
      <c r="B153" s="110"/>
      <c r="C153" s="28"/>
      <c r="E153" s="3" t="s">
        <v>12</v>
      </c>
      <c r="F153" s="10"/>
      <c r="G153" s="10"/>
      <c r="H153" s="10"/>
      <c r="J153" s="7"/>
      <c r="K153" s="7"/>
      <c r="L153" s="64"/>
    </row>
    <row r="154" spans="1:12">
      <c r="A154" s="4" t="s">
        <v>175</v>
      </c>
      <c r="D154" s="10">
        <v>6</v>
      </c>
      <c r="E154" s="4" t="s">
        <v>11</v>
      </c>
      <c r="F154" s="10"/>
      <c r="G154" s="10"/>
      <c r="H154" s="10"/>
      <c r="J154" s="7"/>
      <c r="K154" s="7"/>
      <c r="L154" s="64"/>
    </row>
    <row r="155" spans="1:12">
      <c r="B155" s="110" t="s">
        <v>468</v>
      </c>
      <c r="C155" s="28"/>
      <c r="E155" s="3" t="s">
        <v>12</v>
      </c>
      <c r="F155" s="10"/>
      <c r="G155" s="10"/>
      <c r="H155" s="10"/>
      <c r="J155" s="7"/>
      <c r="K155" s="7"/>
      <c r="L155" s="64"/>
    </row>
    <row r="156" spans="1:12">
      <c r="A156" s="4" t="s">
        <v>176</v>
      </c>
      <c r="D156" s="10">
        <v>6</v>
      </c>
      <c r="E156" s="4" t="s">
        <v>11</v>
      </c>
      <c r="F156" s="10"/>
      <c r="G156" s="7"/>
      <c r="J156" s="7"/>
      <c r="K156" s="7"/>
      <c r="L156" s="64"/>
    </row>
    <row r="157" spans="1:12">
      <c r="B157" s="121" t="s">
        <v>469</v>
      </c>
      <c r="E157" s="3" t="s">
        <v>12</v>
      </c>
      <c r="F157" s="10"/>
      <c r="G157" s="10"/>
      <c r="H157" s="10"/>
      <c r="J157" s="7"/>
      <c r="K157" s="7"/>
      <c r="L157" s="64"/>
    </row>
    <row r="158" spans="1:12">
      <c r="A158" s="4" t="s">
        <v>177</v>
      </c>
      <c r="D158" s="10">
        <v>2</v>
      </c>
      <c r="E158" s="4" t="s">
        <v>11</v>
      </c>
      <c r="F158" s="10"/>
      <c r="G158" s="7"/>
      <c r="J158" s="7"/>
      <c r="K158" s="7"/>
      <c r="L158" s="64"/>
    </row>
    <row r="159" spans="1:12" s="28" customFormat="1">
      <c r="A159"/>
      <c r="B159" s="121" t="s">
        <v>470</v>
      </c>
      <c r="C159"/>
      <c r="D159" s="7"/>
      <c r="E159" s="3" t="s">
        <v>12</v>
      </c>
      <c r="F159" s="10"/>
      <c r="G159" s="10"/>
      <c r="H159" s="10"/>
      <c r="J159" s="17"/>
      <c r="K159" s="7"/>
      <c r="L159" s="64"/>
    </row>
    <row r="160" spans="1:12">
      <c r="A160" s="4" t="s">
        <v>178</v>
      </c>
      <c r="D160" s="10">
        <v>1</v>
      </c>
      <c r="E160" s="4" t="s">
        <v>11</v>
      </c>
      <c r="F160" s="10"/>
      <c r="G160" s="10"/>
      <c r="H160" s="10"/>
      <c r="J160" s="7"/>
      <c r="K160" s="7"/>
      <c r="L160" s="64"/>
    </row>
    <row r="161" spans="1:12" s="28" customFormat="1">
      <c r="A161"/>
      <c r="B161" s="113"/>
      <c r="C161"/>
      <c r="D161" s="7"/>
      <c r="E161" s="3" t="s">
        <v>12</v>
      </c>
      <c r="F161" s="10"/>
      <c r="G161" s="10"/>
      <c r="H161" s="10"/>
      <c r="J161" s="17"/>
      <c r="K161" s="7"/>
      <c r="L161" s="64"/>
    </row>
    <row r="162" spans="1:12">
      <c r="A162" s="4" t="s">
        <v>179</v>
      </c>
      <c r="D162" s="10">
        <v>3</v>
      </c>
      <c r="E162" s="4" t="s">
        <v>11</v>
      </c>
      <c r="F162" s="10"/>
      <c r="G162" s="7"/>
      <c r="J162" s="7"/>
      <c r="K162" s="7"/>
      <c r="L162" s="64"/>
    </row>
    <row r="163" spans="1:12">
      <c r="B163" s="109" t="s">
        <v>471</v>
      </c>
      <c r="E163" s="3" t="s">
        <v>12</v>
      </c>
      <c r="F163" s="10"/>
      <c r="G163" s="10"/>
      <c r="H163" s="10"/>
      <c r="J163" s="7"/>
      <c r="K163" s="7"/>
      <c r="L163" s="64"/>
    </row>
    <row r="164" spans="1:12">
      <c r="A164" s="4" t="s">
        <v>180</v>
      </c>
      <c r="D164" s="10">
        <v>53</v>
      </c>
      <c r="E164" s="4" t="s">
        <v>21</v>
      </c>
      <c r="F164" s="10"/>
      <c r="G164" s="10"/>
      <c r="H164" s="10"/>
      <c r="J164" s="7"/>
      <c r="K164" s="7"/>
      <c r="L164" s="64"/>
    </row>
    <row r="165" spans="1:12">
      <c r="B165" s="121"/>
      <c r="E165" s="3" t="s">
        <v>12</v>
      </c>
      <c r="F165" s="10"/>
      <c r="G165" s="10"/>
      <c r="H165" s="10"/>
      <c r="J165" s="7"/>
      <c r="K165" s="7"/>
      <c r="L165" s="64"/>
    </row>
    <row r="166" spans="1:12">
      <c r="A166" s="4" t="s">
        <v>181</v>
      </c>
      <c r="D166" s="10">
        <v>86</v>
      </c>
      <c r="E166" s="4" t="s">
        <v>11</v>
      </c>
      <c r="F166" s="10"/>
      <c r="G166" s="10"/>
      <c r="H166" s="10"/>
      <c r="J166" s="7"/>
      <c r="K166" s="7"/>
      <c r="L166" s="64"/>
    </row>
    <row r="167" spans="1:12">
      <c r="B167" s="121"/>
      <c r="E167" s="3" t="s">
        <v>12</v>
      </c>
      <c r="F167" s="10"/>
      <c r="G167" s="10"/>
      <c r="H167" s="10"/>
      <c r="J167" s="7"/>
      <c r="K167" s="7"/>
      <c r="L167" s="64"/>
    </row>
    <row r="168" spans="1:12">
      <c r="A168" s="4" t="s">
        <v>182</v>
      </c>
      <c r="D168" s="10">
        <v>14</v>
      </c>
      <c r="E168" s="4" t="s">
        <v>11</v>
      </c>
      <c r="F168" s="10"/>
      <c r="G168" s="7"/>
      <c r="J168" s="7"/>
      <c r="K168" s="7"/>
      <c r="L168" s="64"/>
    </row>
    <row r="169" spans="1:12">
      <c r="B169" s="109"/>
      <c r="F169" s="10"/>
      <c r="G169" s="10"/>
      <c r="H169" s="10"/>
    </row>
    <row r="170" spans="1:12">
      <c r="F170" s="35"/>
      <c r="G170" s="35"/>
      <c r="H170" s="35"/>
    </row>
    <row r="171" spans="1:12">
      <c r="A171" s="2" t="s">
        <v>183</v>
      </c>
      <c r="F171" s="17"/>
      <c r="G171" s="7"/>
    </row>
    <row r="172" spans="1:12">
      <c r="A172" s="4" t="s">
        <v>184</v>
      </c>
      <c r="D172" s="10">
        <v>2</v>
      </c>
      <c r="E172" s="4" t="s">
        <v>11</v>
      </c>
      <c r="F172" s="10"/>
      <c r="G172" s="10"/>
      <c r="I172" s="7"/>
      <c r="J172" s="7"/>
    </row>
    <row r="173" spans="1:12">
      <c r="B173" s="109"/>
      <c r="E173" s="3" t="s">
        <v>12</v>
      </c>
      <c r="F173" s="10"/>
      <c r="G173" s="10"/>
      <c r="H173" s="10"/>
      <c r="I173" s="7"/>
      <c r="J173" s="7"/>
    </row>
    <row r="174" spans="1:12">
      <c r="A174" s="4" t="s">
        <v>185</v>
      </c>
      <c r="D174" s="10">
        <v>1</v>
      </c>
      <c r="E174" s="4" t="s">
        <v>11</v>
      </c>
      <c r="F174" s="10"/>
      <c r="G174" s="10"/>
      <c r="H174" s="10"/>
      <c r="I174" s="7"/>
      <c r="J174" s="7"/>
    </row>
    <row r="175" spans="1:12">
      <c r="B175" s="109"/>
      <c r="E175" s="3" t="s">
        <v>12</v>
      </c>
      <c r="F175" s="10"/>
      <c r="G175" s="10"/>
      <c r="H175" s="10"/>
      <c r="I175" s="7"/>
      <c r="J175" s="7"/>
    </row>
    <row r="176" spans="1:12">
      <c r="A176" s="4" t="s">
        <v>186</v>
      </c>
      <c r="D176" s="10">
        <v>1</v>
      </c>
      <c r="E176" s="4" t="s">
        <v>11</v>
      </c>
      <c r="F176" s="10"/>
      <c r="G176" s="10"/>
      <c r="H176" s="10"/>
      <c r="I176" s="7"/>
      <c r="J176" s="7"/>
    </row>
    <row r="177" spans="1:10">
      <c r="B177" s="109"/>
      <c r="E177" s="3" t="s">
        <v>12</v>
      </c>
      <c r="F177" s="10"/>
      <c r="G177" s="10"/>
      <c r="H177" s="10"/>
      <c r="I177" s="7"/>
      <c r="J177" s="7"/>
    </row>
    <row r="178" spans="1:10">
      <c r="A178" s="4" t="s">
        <v>187</v>
      </c>
      <c r="D178" s="10">
        <v>4</v>
      </c>
      <c r="E178" s="4" t="s">
        <v>11</v>
      </c>
      <c r="F178" s="10"/>
      <c r="G178" s="10"/>
      <c r="I178" s="7"/>
      <c r="J178" s="7"/>
    </row>
    <row r="179" spans="1:10">
      <c r="B179" s="109"/>
      <c r="E179" s="3" t="s">
        <v>12</v>
      </c>
      <c r="F179" s="10"/>
      <c r="G179" s="10"/>
      <c r="H179" s="10"/>
      <c r="I179" s="7"/>
      <c r="J179" s="7"/>
    </row>
    <row r="180" spans="1:10">
      <c r="A180" s="4" t="s">
        <v>188</v>
      </c>
      <c r="D180" s="10">
        <v>7</v>
      </c>
      <c r="E180" s="4" t="s">
        <v>21</v>
      </c>
      <c r="F180" s="10"/>
      <c r="G180" s="10"/>
      <c r="I180" s="7"/>
      <c r="J180" s="7"/>
    </row>
    <row r="181" spans="1:10">
      <c r="B181" s="121" t="s">
        <v>472</v>
      </c>
      <c r="E181" s="3" t="s">
        <v>12</v>
      </c>
      <c r="F181" s="10"/>
      <c r="G181" s="10"/>
      <c r="H181" s="10"/>
      <c r="I181" s="7"/>
      <c r="J181" s="7"/>
    </row>
    <row r="182" spans="1:10">
      <c r="A182" s="4" t="s">
        <v>189</v>
      </c>
      <c r="D182" s="10">
        <v>9</v>
      </c>
      <c r="E182" s="4" t="s">
        <v>21</v>
      </c>
      <c r="F182" s="10"/>
      <c r="G182" s="10"/>
      <c r="H182" s="10"/>
      <c r="I182" s="7"/>
      <c r="J182" s="7"/>
    </row>
    <row r="183" spans="1:10">
      <c r="E183" s="3" t="s">
        <v>12</v>
      </c>
      <c r="F183" s="10"/>
      <c r="G183" s="10"/>
      <c r="H183" s="10"/>
      <c r="I183" s="7"/>
      <c r="J183" s="7"/>
    </row>
    <row r="184" spans="1:10">
      <c r="A184" s="4" t="s">
        <v>190</v>
      </c>
      <c r="D184" s="10">
        <v>12</v>
      </c>
      <c r="E184" s="4" t="s">
        <v>21</v>
      </c>
      <c r="F184" s="10"/>
      <c r="G184" s="10"/>
      <c r="I184" s="7"/>
      <c r="J184" s="7"/>
    </row>
    <row r="185" spans="1:10">
      <c r="E185" s="3" t="s">
        <v>12</v>
      </c>
      <c r="F185" s="10"/>
      <c r="G185" s="10"/>
      <c r="H185" s="10"/>
      <c r="I185" s="7"/>
      <c r="J185" s="7"/>
    </row>
    <row r="186" spans="1:10">
      <c r="A186" s="4" t="s">
        <v>191</v>
      </c>
      <c r="D186" s="10">
        <v>1</v>
      </c>
      <c r="E186" s="4" t="s">
        <v>11</v>
      </c>
      <c r="F186" s="10"/>
      <c r="G186" s="10"/>
      <c r="H186" s="10"/>
      <c r="I186" s="7"/>
      <c r="J186" s="7"/>
    </row>
    <row r="187" spans="1:10">
      <c r="B187" s="28"/>
      <c r="C187" s="28"/>
      <c r="E187" s="3" t="s">
        <v>12</v>
      </c>
      <c r="F187" s="10"/>
      <c r="G187" s="10"/>
      <c r="H187" s="10"/>
      <c r="I187" s="7"/>
      <c r="J187" s="7"/>
    </row>
    <row r="188" spans="1:10">
      <c r="A188" s="4" t="s">
        <v>192</v>
      </c>
      <c r="B188" s="28"/>
      <c r="C188" s="28"/>
      <c r="D188" s="10">
        <v>23</v>
      </c>
      <c r="E188" s="4" t="s">
        <v>21</v>
      </c>
      <c r="F188" s="10"/>
      <c r="G188" s="10"/>
      <c r="H188" s="10"/>
      <c r="I188" s="7"/>
      <c r="J188" s="7"/>
    </row>
    <row r="189" spans="1:10">
      <c r="E189" s="3" t="s">
        <v>12</v>
      </c>
      <c r="F189" s="10"/>
      <c r="G189" s="10"/>
      <c r="H189" s="10"/>
      <c r="I189" s="7"/>
      <c r="J189" s="7"/>
    </row>
    <row r="190" spans="1:10">
      <c r="A190" s="4" t="s">
        <v>193</v>
      </c>
      <c r="D190" s="10">
        <v>18</v>
      </c>
      <c r="E190" s="4" t="s">
        <v>11</v>
      </c>
      <c r="F190" s="10"/>
      <c r="G190" s="10"/>
      <c r="I190" s="7"/>
      <c r="J190" s="7"/>
    </row>
    <row r="191" spans="1:10">
      <c r="F191" s="10"/>
      <c r="G191" s="10"/>
      <c r="H191" s="10"/>
    </row>
    <row r="192" spans="1:10">
      <c r="F192" s="35"/>
      <c r="G192" s="35"/>
      <c r="H192" s="35"/>
    </row>
    <row r="193" spans="1:8" s="28" customFormat="1">
      <c r="D193" s="17"/>
    </row>
    <row r="194" spans="1:8">
      <c r="A194" s="39" t="s">
        <v>194</v>
      </c>
      <c r="B194" s="40"/>
      <c r="C194" s="40"/>
      <c r="D194" s="41"/>
      <c r="E194" s="42" t="s">
        <v>12</v>
      </c>
      <c r="F194" s="43"/>
      <c r="G194" s="43"/>
      <c r="H194" s="43"/>
    </row>
    <row r="195" spans="1:8">
      <c r="A195" s="11"/>
      <c r="B195" s="22"/>
      <c r="C195" s="22"/>
      <c r="D195" s="34"/>
      <c r="E195" s="13"/>
      <c r="G195" s="57"/>
      <c r="H195" s="57"/>
    </row>
    <row r="196" spans="1:8">
      <c r="A196" s="2" t="s">
        <v>52</v>
      </c>
      <c r="B196" s="28"/>
      <c r="C196" s="28"/>
      <c r="D196" s="17"/>
      <c r="E196" s="28"/>
      <c r="G196" s="62"/>
    </row>
    <row r="197" spans="1:8">
      <c r="A197" s="2"/>
      <c r="B197" s="28"/>
      <c r="C197" s="28"/>
      <c r="D197" s="17"/>
      <c r="E197" s="28"/>
      <c r="G197" s="57"/>
      <c r="H197" s="57"/>
    </row>
    <row r="198" spans="1:8">
      <c r="A198" s="4" t="s">
        <v>53</v>
      </c>
      <c r="B198" s="4"/>
      <c r="C198" s="28"/>
      <c r="D198" s="10">
        <f>D10</f>
        <v>202.5</v>
      </c>
      <c r="E198" s="4" t="s">
        <v>17</v>
      </c>
      <c r="F198" s="10"/>
      <c r="G198" s="17"/>
      <c r="H198" s="28"/>
    </row>
    <row r="199" spans="1:8">
      <c r="A199" s="4"/>
      <c r="B199" s="4" t="s">
        <v>386</v>
      </c>
      <c r="C199" s="28"/>
      <c r="D199" s="17"/>
      <c r="E199" s="3" t="s">
        <v>12</v>
      </c>
      <c r="F199" s="10"/>
      <c r="G199" s="10"/>
      <c r="H199" s="10"/>
    </row>
    <row r="200" spans="1:8">
      <c r="A200" s="22"/>
      <c r="B200" s="63"/>
      <c r="C200" s="22"/>
      <c r="D200" s="34"/>
      <c r="E200" s="13"/>
      <c r="F200" s="37"/>
      <c r="G200" s="37"/>
      <c r="H200" s="37"/>
    </row>
    <row r="201" spans="1:8">
      <c r="A201" s="39" t="s">
        <v>54</v>
      </c>
      <c r="B201" s="40"/>
      <c r="C201" s="40"/>
      <c r="D201" s="41"/>
      <c r="E201" s="42" t="s">
        <v>12</v>
      </c>
      <c r="F201" s="43"/>
      <c r="G201" s="43"/>
      <c r="H201" s="43"/>
    </row>
    <row r="202" spans="1:8" ht="13.5" thickBot="1">
      <c r="A202" s="11"/>
      <c r="B202" s="22"/>
      <c r="C202" s="22"/>
      <c r="D202" s="34"/>
      <c r="E202" s="13"/>
      <c r="F202" s="14"/>
      <c r="G202" s="14"/>
      <c r="H202" s="28"/>
    </row>
    <row r="203" spans="1:8" ht="13.5" thickBot="1">
      <c r="A203" s="51" t="s">
        <v>55</v>
      </c>
      <c r="B203" s="54"/>
      <c r="C203" s="54"/>
      <c r="D203" s="55"/>
      <c r="E203" s="56" t="s">
        <v>12</v>
      </c>
      <c r="F203" s="52"/>
      <c r="G203" s="52">
        <f>SUM(G201,G194,G129,G112,G85,G66,G31,G24,G13)</f>
        <v>0</v>
      </c>
      <c r="H203" s="52">
        <f>SUM(H201,H194,H129,H112,H85,H66,H31,H24,H13)</f>
        <v>0</v>
      </c>
    </row>
    <row r="206" spans="1:8">
      <c r="B206" s="85"/>
    </row>
    <row r="207" spans="1:8">
      <c r="B207" s="85"/>
    </row>
    <row r="208" spans="1:8">
      <c r="B208" s="85"/>
    </row>
    <row r="209" spans="2:2">
      <c r="B209" s="124"/>
    </row>
    <row r="210" spans="2:2">
      <c r="B210" s="85"/>
    </row>
    <row r="211" spans="2:2">
      <c r="B211" s="85"/>
    </row>
  </sheetData>
  <mergeCells count="4">
    <mergeCell ref="F2:H2"/>
    <mergeCell ref="F3:H3"/>
    <mergeCell ref="G5:H5"/>
    <mergeCell ref="F1:H1"/>
  </mergeCells>
  <pageMargins left="0.78740157480314965" right="0.39370078740157483" top="0.78740157480314965" bottom="0.62992125984251968" header="0" footer="0"/>
  <pageSetup paperSize="9" scale="87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1"/>
  <sheetViews>
    <sheetView topLeftCell="A188" zoomScale="115" zoomScaleNormal="115" workbookViewId="0">
      <selection activeCell="H203" sqref="F9:H203"/>
    </sheetView>
  </sheetViews>
  <sheetFormatPr defaultRowHeight="12.75"/>
  <cols>
    <col min="1" max="1" width="6.42578125" customWidth="1"/>
    <col min="2" max="2" width="10.28515625" bestFit="1" customWidth="1"/>
    <col min="3" max="3" width="23.7109375" customWidth="1"/>
    <col min="4" max="4" width="8.7109375" style="7" customWidth="1"/>
    <col min="6" max="10" width="15.570312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257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f>9*22.5</f>
        <v>202.5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D19*0.1</f>
        <v>20.25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9*22.5</f>
        <v>202.5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1.02+2.08+3.93</f>
        <v>7.03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225</v>
      </c>
      <c r="D28" s="10">
        <v>69</v>
      </c>
      <c r="E28" s="4" t="s">
        <v>17</v>
      </c>
      <c r="F28" s="10"/>
      <c r="G28" s="17"/>
    </row>
    <row r="29" spans="1:8">
      <c r="B29" s="4" t="s">
        <v>202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9" t="s">
        <v>149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D32" s="17"/>
      <c r="E32" s="3"/>
      <c r="F32" s="6"/>
      <c r="G32" s="6"/>
    </row>
    <row r="33" spans="1:8">
      <c r="A33" s="2" t="s">
        <v>150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390</v>
      </c>
      <c r="D35" s="17"/>
      <c r="F35" s="17"/>
      <c r="G35" s="17"/>
    </row>
    <row r="36" spans="1:8" s="28" customFormat="1">
      <c r="A36" s="4" t="s">
        <v>201</v>
      </c>
      <c r="D36" s="10">
        <v>19.32</v>
      </c>
      <c r="E36" s="4" t="s">
        <v>18</v>
      </c>
      <c r="F36" s="10"/>
      <c r="G36" s="17"/>
      <c r="H36" s="30"/>
    </row>
    <row r="37" spans="1:8" s="28" customFormat="1">
      <c r="B37" s="4" t="s">
        <v>78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219</v>
      </c>
      <c r="D38" s="10">
        <f>11.5*2.3</f>
        <v>26.45</v>
      </c>
      <c r="E38" s="4" t="s">
        <v>17</v>
      </c>
      <c r="F38" s="10"/>
      <c r="G38" s="17"/>
    </row>
    <row r="39" spans="1:8" s="28" customFormat="1">
      <c r="A39"/>
      <c r="B39" s="4" t="s">
        <v>454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223</v>
      </c>
      <c r="D40" s="10">
        <f>13.1*2.3</f>
        <v>30.129999999999995</v>
      </c>
      <c r="E40" s="4" t="s">
        <v>17</v>
      </c>
      <c r="F40" s="10"/>
      <c r="G40" s="10"/>
      <c r="H40" s="10"/>
    </row>
    <row r="41" spans="1:8" s="28" customFormat="1">
      <c r="A41"/>
      <c r="B41" s="4" t="s">
        <v>480</v>
      </c>
      <c r="D41" s="10"/>
      <c r="E41" s="4"/>
      <c r="F41" s="10"/>
      <c r="G41" s="10"/>
      <c r="H41" s="10"/>
    </row>
    <row r="42" spans="1:8" s="28" customFormat="1">
      <c r="A42" s="4" t="s">
        <v>222</v>
      </c>
      <c r="B42" s="29"/>
      <c r="D42" s="10">
        <v>235</v>
      </c>
      <c r="E42" s="4" t="s">
        <v>17</v>
      </c>
      <c r="F42" s="10"/>
      <c r="G42" s="17"/>
    </row>
    <row r="43" spans="1:8" s="28" customFormat="1">
      <c r="A43"/>
      <c r="B43" s="4" t="s">
        <v>455</v>
      </c>
      <c r="D43" s="7"/>
      <c r="E43" s="3" t="s">
        <v>12</v>
      </c>
      <c r="F43" s="10"/>
      <c r="G43" s="10"/>
      <c r="H43" s="10"/>
    </row>
    <row r="44" spans="1:8" s="28" customFormat="1">
      <c r="A44" s="4" t="s">
        <v>224</v>
      </c>
      <c r="D44" s="10">
        <f>6.6*1.6</f>
        <v>10.56</v>
      </c>
      <c r="E44" s="4" t="s">
        <v>17</v>
      </c>
      <c r="F44" s="10"/>
      <c r="G44" s="17"/>
    </row>
    <row r="45" spans="1:8" s="28" customFormat="1">
      <c r="A45" s="4"/>
      <c r="B45" s="4" t="s">
        <v>221</v>
      </c>
      <c r="D45" s="10"/>
      <c r="E45" s="4"/>
      <c r="F45" s="10"/>
      <c r="G45" s="10"/>
      <c r="H45" s="10"/>
    </row>
    <row r="46" spans="1:8" s="28" customFormat="1">
      <c r="B46" s="4"/>
      <c r="D46" s="17"/>
      <c r="E46" s="3" t="s">
        <v>12</v>
      </c>
      <c r="F46" s="35"/>
      <c r="G46" s="35"/>
      <c r="H46" s="35"/>
    </row>
    <row r="47" spans="1:8" s="28" customFormat="1">
      <c r="A47" s="2" t="s">
        <v>152</v>
      </c>
      <c r="B47"/>
      <c r="C47"/>
      <c r="E47" s="3"/>
    </row>
    <row r="48" spans="1:8" s="28" customFormat="1">
      <c r="A48" s="4" t="s">
        <v>203</v>
      </c>
      <c r="D48" s="10">
        <f>(2.4*2.6*3)+(2.6*0.8*4)+(1*1.55)</f>
        <v>28.59</v>
      </c>
      <c r="E48" s="4" t="s">
        <v>17</v>
      </c>
      <c r="F48" s="10"/>
    </row>
    <row r="49" spans="1:8" s="28" customFormat="1">
      <c r="A49"/>
      <c r="B49" s="4" t="s">
        <v>217</v>
      </c>
      <c r="D49" s="17"/>
      <c r="E49" s="3" t="s">
        <v>12</v>
      </c>
      <c r="F49" s="10"/>
      <c r="G49" s="10"/>
      <c r="H49" s="10"/>
    </row>
    <row r="50" spans="1:8" s="28" customFormat="1">
      <c r="A50" s="4" t="s">
        <v>204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A51"/>
      <c r="B51" s="4" t="s">
        <v>216</v>
      </c>
      <c r="D51" s="17"/>
      <c r="E51" s="3" t="s">
        <v>12</v>
      </c>
      <c r="F51" s="10"/>
      <c r="G51" s="10"/>
      <c r="H51" s="10"/>
    </row>
    <row r="52" spans="1:8" s="28" customFormat="1">
      <c r="A52" s="4" t="s">
        <v>214</v>
      </c>
      <c r="D52" s="10">
        <v>5</v>
      </c>
      <c r="E52" s="4" t="s">
        <v>11</v>
      </c>
      <c r="F52" s="10"/>
      <c r="G52" s="10"/>
      <c r="H52" s="10"/>
    </row>
    <row r="53" spans="1:8" s="28" customFormat="1">
      <c r="A53"/>
      <c r="B53" s="4" t="s">
        <v>213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205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215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206</v>
      </c>
      <c r="D56" s="10">
        <f>5.6*2</f>
        <v>11.2</v>
      </c>
      <c r="E56" s="4" t="s">
        <v>17</v>
      </c>
      <c r="F56" s="10"/>
      <c r="G56" s="10"/>
      <c r="H56" s="10"/>
    </row>
    <row r="57" spans="1:8" s="28" customFormat="1">
      <c r="A57"/>
      <c r="B57" s="4" t="s">
        <v>212</v>
      </c>
      <c r="D57" s="17"/>
      <c r="E57" s="3" t="s">
        <v>12</v>
      </c>
      <c r="F57" s="10"/>
      <c r="G57" s="10"/>
      <c r="H57" s="10"/>
    </row>
    <row r="58" spans="1:8" s="28" customFormat="1">
      <c r="A58" s="4" t="s">
        <v>207</v>
      </c>
      <c r="D58" s="10">
        <f>(2.4*2.6*3)+(2.6*0.8*2)</f>
        <v>22.88</v>
      </c>
      <c r="E58" s="4" t="s">
        <v>17</v>
      </c>
      <c r="F58" s="10"/>
      <c r="G58" s="10"/>
      <c r="H58" s="10"/>
    </row>
    <row r="59" spans="1:8" s="28" customFormat="1">
      <c r="B59" s="4" t="s">
        <v>210</v>
      </c>
      <c r="D59" s="17"/>
      <c r="E59" s="3" t="s">
        <v>12</v>
      </c>
      <c r="F59" s="10"/>
      <c r="G59" s="10"/>
      <c r="H59" s="10"/>
    </row>
    <row r="60" spans="1:8" s="28" customFormat="1">
      <c r="A60" s="4" t="s">
        <v>208</v>
      </c>
      <c r="D60" s="10">
        <f>(2.4*2.6*3)+(2.6*0.8*2)</f>
        <v>22.88</v>
      </c>
      <c r="E60" s="4" t="s">
        <v>17</v>
      </c>
      <c r="F60" s="10"/>
      <c r="G60" s="10"/>
      <c r="H60" s="10"/>
    </row>
    <row r="61" spans="1:8" s="28" customFormat="1">
      <c r="B61" s="4" t="s">
        <v>211</v>
      </c>
      <c r="D61" s="17"/>
      <c r="F61" s="10"/>
      <c r="G61" s="10"/>
      <c r="H61" s="10"/>
    </row>
    <row r="62" spans="1:8" s="28" customFormat="1">
      <c r="A62" s="4" t="s">
        <v>218</v>
      </c>
      <c r="B62" s="4"/>
      <c r="D62" s="10">
        <f>(1*1.55)</f>
        <v>1.55</v>
      </c>
      <c r="E62" s="4" t="s">
        <v>17</v>
      </c>
      <c r="F62" s="10"/>
      <c r="G62" s="10"/>
      <c r="H62" s="10"/>
    </row>
    <row r="63" spans="1:8" s="28" customFormat="1">
      <c r="A63" s="4"/>
      <c r="B63" s="4" t="s">
        <v>209</v>
      </c>
      <c r="D63" s="17"/>
      <c r="F63" s="10"/>
      <c r="G63" s="10"/>
      <c r="H63" s="10"/>
    </row>
    <row r="64" spans="1:8" s="28" customFormat="1">
      <c r="D64" s="17"/>
      <c r="F64" s="35"/>
      <c r="G64" s="35"/>
      <c r="H64" s="35"/>
    </row>
    <row r="65" spans="1:8" s="28" customFormat="1">
      <c r="D65" s="17"/>
    </row>
    <row r="66" spans="1:8" s="28" customFormat="1">
      <c r="A66" s="39" t="s">
        <v>154</v>
      </c>
      <c r="B66" s="40"/>
      <c r="C66" s="40"/>
      <c r="D66" s="41"/>
      <c r="E66" s="42" t="s">
        <v>12</v>
      </c>
      <c r="F66" s="43"/>
      <c r="G66" s="43"/>
      <c r="H66" s="43"/>
    </row>
    <row r="67" spans="1:8" s="28" customFormat="1">
      <c r="B67" s="4"/>
      <c r="D67" s="17"/>
      <c r="E67" s="3"/>
      <c r="F67" s="10"/>
      <c r="G67" s="10"/>
      <c r="H67" s="10"/>
    </row>
    <row r="68" spans="1:8" s="28" customFormat="1">
      <c r="A68" s="2" t="s">
        <v>195</v>
      </c>
      <c r="D68" s="17"/>
      <c r="F68" s="10"/>
      <c r="G68" s="10"/>
      <c r="H68" s="10"/>
    </row>
    <row r="69" spans="1:8" s="28" customFormat="1">
      <c r="A69" s="2"/>
      <c r="D69" s="17"/>
      <c r="F69" s="10"/>
      <c r="G69" s="10"/>
      <c r="H69" s="10"/>
    </row>
    <row r="70" spans="1:8" s="28" customFormat="1">
      <c r="A70" s="2" t="s">
        <v>155</v>
      </c>
      <c r="B70"/>
      <c r="C70"/>
      <c r="D70" s="7"/>
      <c r="E70"/>
      <c r="F70" s="17"/>
      <c r="G70" s="17"/>
    </row>
    <row r="71" spans="1:8">
      <c r="A71" s="4" t="s">
        <v>229</v>
      </c>
      <c r="B71" s="28"/>
      <c r="C71" s="28"/>
      <c r="D71" s="10">
        <f>(7*4.55)+(6*3.65)+(0.65*2)+1.55</f>
        <v>56.599999999999994</v>
      </c>
      <c r="E71" s="4" t="s">
        <v>75</v>
      </c>
      <c r="F71" s="10"/>
      <c r="G71" s="17"/>
    </row>
    <row r="72" spans="1:8" s="28" customFormat="1">
      <c r="B72" s="4" t="s">
        <v>228</v>
      </c>
      <c r="D72" s="17"/>
      <c r="E72" s="3" t="s">
        <v>12</v>
      </c>
      <c r="F72" s="10"/>
      <c r="G72" s="10"/>
      <c r="H72" s="10"/>
    </row>
    <row r="73" spans="1:8">
      <c r="A73" s="4" t="s">
        <v>156</v>
      </c>
      <c r="D73" s="10">
        <v>202.5</v>
      </c>
      <c r="E73" s="4" t="s">
        <v>17</v>
      </c>
      <c r="F73" s="10"/>
      <c r="G73" s="7"/>
    </row>
    <row r="74" spans="1:8">
      <c r="B74" s="4" t="s">
        <v>230</v>
      </c>
      <c r="D74" s="17"/>
      <c r="E74" s="3" t="s">
        <v>12</v>
      </c>
      <c r="F74" s="10"/>
      <c r="G74" s="10"/>
      <c r="H74" s="10"/>
    </row>
    <row r="75" spans="1:8">
      <c r="A75" s="4" t="s">
        <v>231</v>
      </c>
      <c r="D75" s="10">
        <v>202.5</v>
      </c>
      <c r="E75" s="4" t="s">
        <v>17</v>
      </c>
      <c r="F75" s="10"/>
      <c r="G75" s="10"/>
      <c r="H75" s="10"/>
    </row>
    <row r="76" spans="1:8">
      <c r="A76" s="4"/>
      <c r="D76" s="10"/>
      <c r="E76" s="4"/>
      <c r="F76" s="10"/>
      <c r="G76" s="10"/>
      <c r="H76" s="10"/>
    </row>
    <row r="77" spans="1:8">
      <c r="D77" s="17"/>
      <c r="E77" s="28"/>
      <c r="F77" s="35"/>
      <c r="G77" s="35"/>
      <c r="H77" s="35"/>
    </row>
    <row r="78" spans="1:8">
      <c r="A78" s="2" t="s">
        <v>157</v>
      </c>
      <c r="D78" s="17"/>
      <c r="E78" s="28"/>
      <c r="F78" s="17"/>
      <c r="G78" s="17"/>
      <c r="H78" s="28"/>
    </row>
    <row r="79" spans="1:8">
      <c r="A79" s="4" t="s">
        <v>158</v>
      </c>
      <c r="D79" s="10">
        <f>39.2*0.2</f>
        <v>7.8400000000000007</v>
      </c>
      <c r="E79" s="4" t="s">
        <v>17</v>
      </c>
      <c r="F79" s="10"/>
      <c r="G79" s="7"/>
    </row>
    <row r="80" spans="1:8">
      <c r="B80" s="4" t="s">
        <v>233</v>
      </c>
      <c r="D80" s="17"/>
      <c r="E80" s="3" t="s">
        <v>12</v>
      </c>
      <c r="F80" s="10"/>
      <c r="G80" s="10"/>
      <c r="H80" s="10"/>
    </row>
    <row r="81" spans="1:8">
      <c r="A81" s="4" t="s">
        <v>159</v>
      </c>
      <c r="D81" s="10">
        <v>69</v>
      </c>
      <c r="E81" s="4" t="s">
        <v>17</v>
      </c>
      <c r="F81" s="10"/>
      <c r="G81" s="10"/>
      <c r="H81" s="10"/>
    </row>
    <row r="82" spans="1:8">
      <c r="B82" s="4" t="s">
        <v>232</v>
      </c>
      <c r="D82" s="17"/>
      <c r="E82" s="28"/>
      <c r="F82" s="10"/>
      <c r="G82" s="10"/>
      <c r="H82" s="10"/>
    </row>
    <row r="83" spans="1:8">
      <c r="B83" s="4"/>
      <c r="D83" s="17"/>
      <c r="E83" s="28"/>
      <c r="F83" s="35"/>
      <c r="G83" s="35"/>
      <c r="H83" s="35"/>
    </row>
    <row r="84" spans="1:8">
      <c r="C84" s="3" t="s">
        <v>12</v>
      </c>
      <c r="D84" s="6"/>
      <c r="F84" s="7"/>
      <c r="G84" s="7"/>
    </row>
    <row r="85" spans="1:8">
      <c r="A85" s="39" t="s">
        <v>196</v>
      </c>
      <c r="B85" s="40"/>
      <c r="C85" s="40"/>
      <c r="D85" s="41"/>
      <c r="E85" s="42" t="s">
        <v>12</v>
      </c>
      <c r="F85" s="43"/>
      <c r="G85" s="43"/>
      <c r="H85" s="43"/>
    </row>
    <row r="86" spans="1:8">
      <c r="F86" s="7"/>
      <c r="G86" s="7"/>
    </row>
    <row r="87" spans="1:8">
      <c r="A87" s="2" t="s">
        <v>198</v>
      </c>
      <c r="F87" s="7"/>
      <c r="G87" s="7"/>
    </row>
    <row r="88" spans="1:8">
      <c r="F88" s="7"/>
      <c r="G88" s="7"/>
    </row>
    <row r="89" spans="1:8">
      <c r="A89" s="2" t="s">
        <v>197</v>
      </c>
      <c r="E89" s="28"/>
      <c r="F89" s="7"/>
      <c r="G89" s="7"/>
    </row>
    <row r="90" spans="1:8">
      <c r="A90" s="4" t="s">
        <v>160</v>
      </c>
      <c r="D90" s="10">
        <f>D104</f>
        <v>174</v>
      </c>
      <c r="E90" s="4" t="s">
        <v>17</v>
      </c>
      <c r="F90" s="10"/>
      <c r="G90" s="7"/>
    </row>
    <row r="91" spans="1:8">
      <c r="B91" s="4" t="s">
        <v>456</v>
      </c>
      <c r="D91" s="17"/>
      <c r="E91" s="3" t="s">
        <v>12</v>
      </c>
      <c r="F91" s="10"/>
      <c r="G91" s="10"/>
      <c r="H91" s="10"/>
    </row>
    <row r="92" spans="1:8">
      <c r="A92" s="4" t="s">
        <v>161</v>
      </c>
      <c r="B92" s="4"/>
      <c r="D92" s="10">
        <v>40</v>
      </c>
      <c r="E92" s="4" t="s">
        <v>17</v>
      </c>
      <c r="F92" s="10"/>
      <c r="G92" s="10"/>
      <c r="H92" s="10"/>
    </row>
    <row r="93" spans="1:8">
      <c r="B93" s="4" t="s">
        <v>457</v>
      </c>
      <c r="D93" s="17"/>
      <c r="E93" s="3" t="s">
        <v>12</v>
      </c>
      <c r="F93" s="10"/>
      <c r="G93" s="10"/>
      <c r="H93" s="10"/>
    </row>
    <row r="94" spans="1:8">
      <c r="A94" s="4" t="s">
        <v>243</v>
      </c>
      <c r="B94" s="4"/>
      <c r="D94" s="10">
        <f>D102</f>
        <v>46</v>
      </c>
      <c r="E94" s="4" t="s">
        <v>17</v>
      </c>
      <c r="F94" s="10"/>
      <c r="G94" s="10"/>
      <c r="H94" s="10"/>
    </row>
    <row r="95" spans="1:8">
      <c r="B95" s="4" t="s">
        <v>458</v>
      </c>
      <c r="E95" s="3" t="s">
        <v>12</v>
      </c>
      <c r="F95" s="10"/>
      <c r="G95" s="10"/>
      <c r="H95" s="10"/>
    </row>
    <row r="96" spans="1:8">
      <c r="A96" s="4" t="s">
        <v>234</v>
      </c>
      <c r="B96" s="4"/>
      <c r="D96" s="10">
        <v>11.4</v>
      </c>
      <c r="E96" s="4" t="s">
        <v>21</v>
      </c>
      <c r="F96" s="10"/>
      <c r="G96" s="10"/>
      <c r="H96" s="10"/>
    </row>
    <row r="97" spans="1:8">
      <c r="B97" s="4" t="s">
        <v>246</v>
      </c>
      <c r="F97" s="10"/>
      <c r="G97" s="10"/>
      <c r="H97" s="10"/>
    </row>
    <row r="98" spans="1:8">
      <c r="F98" s="35"/>
      <c r="G98" s="35"/>
      <c r="H98" s="35"/>
    </row>
    <row r="99" spans="1:8" s="28" customFormat="1">
      <c r="A99" s="2" t="s">
        <v>162</v>
      </c>
      <c r="B99"/>
      <c r="C99"/>
      <c r="D99" s="17"/>
      <c r="E99"/>
      <c r="F99" s="10"/>
      <c r="G99" s="31"/>
      <c r="H99"/>
    </row>
    <row r="100" spans="1:8" s="28" customFormat="1">
      <c r="A100" s="4" t="s">
        <v>236</v>
      </c>
      <c r="B100"/>
      <c r="C100"/>
      <c r="D100" s="10">
        <f>D102+D104</f>
        <v>220</v>
      </c>
      <c r="E100" s="4" t="s">
        <v>17</v>
      </c>
      <c r="F100" s="10"/>
      <c r="G100" s="10"/>
      <c r="H100" s="10"/>
    </row>
    <row r="101" spans="1:8" s="28" customFormat="1">
      <c r="A101"/>
      <c r="B101" s="4" t="s">
        <v>459</v>
      </c>
      <c r="C101"/>
      <c r="D101" s="7"/>
      <c r="E101" s="3" t="s">
        <v>12</v>
      </c>
      <c r="F101" s="10"/>
      <c r="G101" s="10"/>
      <c r="H101" s="10"/>
    </row>
    <row r="102" spans="1:8">
      <c r="A102" s="4" t="s">
        <v>235</v>
      </c>
      <c r="B102" s="4"/>
      <c r="D102" s="10">
        <v>46</v>
      </c>
      <c r="E102" s="4" t="s">
        <v>17</v>
      </c>
      <c r="F102" s="10"/>
      <c r="G102" s="10"/>
      <c r="H102" s="10"/>
    </row>
    <row r="103" spans="1:8">
      <c r="B103" s="4" t="s">
        <v>460</v>
      </c>
      <c r="D103" s="17"/>
      <c r="E103" s="3" t="s">
        <v>12</v>
      </c>
      <c r="F103" s="10"/>
      <c r="G103" s="10"/>
      <c r="H103" s="10"/>
    </row>
    <row r="104" spans="1:8">
      <c r="A104" s="4" t="s">
        <v>237</v>
      </c>
      <c r="B104" s="4"/>
      <c r="D104" s="10">
        <v>174</v>
      </c>
      <c r="E104" s="4" t="s">
        <v>17</v>
      </c>
      <c r="F104" s="10"/>
      <c r="G104" s="10"/>
      <c r="H104" s="10"/>
    </row>
    <row r="105" spans="1:8">
      <c r="B105" s="4" t="s">
        <v>461</v>
      </c>
      <c r="D105" s="17"/>
      <c r="E105" s="3" t="s">
        <v>12</v>
      </c>
      <c r="F105" s="10"/>
      <c r="G105" s="10"/>
      <c r="H105" s="10"/>
    </row>
    <row r="106" spans="1:8">
      <c r="A106" s="4" t="s">
        <v>265</v>
      </c>
      <c r="B106" s="4"/>
      <c r="D106" s="10">
        <f>52+(202.5*0.2)</f>
        <v>92.5</v>
      </c>
      <c r="E106" s="4" t="s">
        <v>17</v>
      </c>
      <c r="F106" s="10"/>
      <c r="G106" s="10"/>
      <c r="H106" s="10"/>
    </row>
    <row r="107" spans="1:8">
      <c r="B107" s="4" t="s">
        <v>462</v>
      </c>
      <c r="D107" s="17"/>
      <c r="E107" s="3" t="s">
        <v>12</v>
      </c>
      <c r="F107" s="10"/>
      <c r="G107" s="10"/>
      <c r="H107" s="10"/>
    </row>
    <row r="108" spans="1:8">
      <c r="A108" s="4" t="s">
        <v>266</v>
      </c>
      <c r="B108" s="4"/>
      <c r="D108" s="10">
        <f>(D48+D50)*2*0.2</f>
        <v>18.924000000000003</v>
      </c>
      <c r="E108" s="4" t="s">
        <v>17</v>
      </c>
      <c r="F108" s="10"/>
      <c r="G108" s="10"/>
      <c r="H108" s="10"/>
    </row>
    <row r="109" spans="1:8">
      <c r="B109" s="4" t="s">
        <v>238</v>
      </c>
      <c r="D109" s="17"/>
      <c r="F109" s="10"/>
      <c r="G109" s="10"/>
      <c r="H109" s="10"/>
    </row>
    <row r="110" spans="1:8">
      <c r="F110" s="35"/>
      <c r="G110" s="35"/>
      <c r="H110" s="35"/>
    </row>
    <row r="111" spans="1:8">
      <c r="F111" s="37"/>
      <c r="G111" s="34"/>
      <c r="H111" s="22"/>
    </row>
    <row r="112" spans="1:8">
      <c r="A112" s="39" t="s">
        <v>199</v>
      </c>
      <c r="B112" s="40"/>
      <c r="C112" s="40"/>
      <c r="D112" s="41"/>
      <c r="E112" s="42" t="s">
        <v>12</v>
      </c>
      <c r="F112" s="43"/>
      <c r="G112" s="43"/>
      <c r="H112" s="43"/>
    </row>
    <row r="113" spans="1:8">
      <c r="F113" s="37"/>
      <c r="G113" s="34"/>
      <c r="H113" s="22"/>
    </row>
    <row r="114" spans="1:8">
      <c r="A114" s="2" t="s">
        <v>163</v>
      </c>
      <c r="B114" s="28"/>
      <c r="C114" s="28"/>
      <c r="D114" s="17"/>
      <c r="E114" s="28"/>
      <c r="F114" s="37"/>
      <c r="G114" s="37"/>
      <c r="H114" s="37"/>
    </row>
    <row r="115" spans="1:8">
      <c r="A115" s="28"/>
      <c r="B115" s="28"/>
      <c r="C115" s="28"/>
      <c r="D115" s="17"/>
      <c r="E115" s="3" t="s">
        <v>12</v>
      </c>
      <c r="F115" s="37"/>
      <c r="G115" s="34"/>
      <c r="H115" s="22"/>
    </row>
    <row r="116" spans="1:8">
      <c r="A116" s="4" t="s">
        <v>240</v>
      </c>
      <c r="B116" s="28"/>
      <c r="C116" s="28"/>
      <c r="D116" s="10">
        <f>118*0.05</f>
        <v>5.9</v>
      </c>
      <c r="E116" s="4" t="s">
        <v>18</v>
      </c>
      <c r="F116" s="10"/>
      <c r="G116" s="17"/>
      <c r="H116" s="28"/>
    </row>
    <row r="117" spans="1:8">
      <c r="A117" s="28"/>
      <c r="B117" s="4" t="s">
        <v>89</v>
      </c>
      <c r="C117" s="28"/>
      <c r="D117" s="17"/>
      <c r="E117" s="3" t="s">
        <v>12</v>
      </c>
      <c r="F117" s="10"/>
      <c r="G117" s="10"/>
      <c r="H117" s="10"/>
    </row>
    <row r="118" spans="1:8">
      <c r="A118" s="4" t="s">
        <v>244</v>
      </c>
      <c r="D118" s="10">
        <v>8.3000000000000007</v>
      </c>
      <c r="E118" s="4" t="s">
        <v>18</v>
      </c>
      <c r="F118" s="10"/>
      <c r="G118" s="10"/>
      <c r="H118" s="10"/>
    </row>
    <row r="119" spans="1:8">
      <c r="B119" s="4" t="s">
        <v>463</v>
      </c>
      <c r="D119" s="17"/>
      <c r="E119" s="3" t="s">
        <v>12</v>
      </c>
      <c r="F119" s="10"/>
      <c r="G119" s="10"/>
      <c r="H119" s="10"/>
    </row>
    <row r="120" spans="1:8">
      <c r="A120" s="4" t="s">
        <v>164</v>
      </c>
      <c r="B120" s="4"/>
      <c r="D120" s="10">
        <v>110.9</v>
      </c>
      <c r="E120" s="4" t="s">
        <v>17</v>
      </c>
      <c r="F120" s="10"/>
      <c r="G120" s="7"/>
    </row>
    <row r="121" spans="1:8">
      <c r="B121" s="4" t="s">
        <v>245</v>
      </c>
      <c r="D121" s="17"/>
      <c r="E121" s="3" t="s">
        <v>12</v>
      </c>
      <c r="F121" s="10"/>
      <c r="G121" s="10"/>
      <c r="H121" s="10"/>
    </row>
    <row r="122" spans="1:8">
      <c r="A122" s="4" t="s">
        <v>253</v>
      </c>
      <c r="B122" s="28"/>
      <c r="C122" s="28"/>
      <c r="D122" s="10">
        <v>95</v>
      </c>
      <c r="E122" s="4" t="s">
        <v>17</v>
      </c>
      <c r="F122" s="10"/>
      <c r="G122" s="31"/>
    </row>
    <row r="123" spans="1:8">
      <c r="A123" s="28"/>
      <c r="B123" s="4"/>
      <c r="C123" s="28"/>
      <c r="D123" s="17"/>
      <c r="E123" s="3" t="s">
        <v>12</v>
      </c>
      <c r="F123" s="10"/>
      <c r="G123" s="10"/>
      <c r="H123" s="10"/>
    </row>
    <row r="124" spans="1:8">
      <c r="A124" s="4" t="s">
        <v>165</v>
      </c>
      <c r="B124" s="4"/>
      <c r="D124" s="10">
        <v>50</v>
      </c>
      <c r="E124" s="4" t="s">
        <v>17</v>
      </c>
      <c r="F124" s="10"/>
      <c r="G124" s="10"/>
      <c r="H124" s="10"/>
    </row>
    <row r="125" spans="1:8">
      <c r="B125" s="4"/>
      <c r="D125" s="17"/>
      <c r="E125" s="3" t="s">
        <v>12</v>
      </c>
      <c r="F125" s="10"/>
      <c r="G125" s="10"/>
      <c r="H125" s="10"/>
    </row>
    <row r="126" spans="1:8">
      <c r="A126" s="4" t="s">
        <v>255</v>
      </c>
      <c r="B126" s="28"/>
      <c r="C126" s="28"/>
      <c r="D126" s="10">
        <f>33.75*0.05</f>
        <v>1.6875</v>
      </c>
      <c r="E126" s="4" t="s">
        <v>18</v>
      </c>
      <c r="F126" s="10"/>
      <c r="G126" s="31"/>
      <c r="H126" s="33"/>
    </row>
    <row r="127" spans="1:8">
      <c r="A127" s="28"/>
      <c r="B127" s="4" t="s">
        <v>89</v>
      </c>
      <c r="C127" s="28"/>
      <c r="D127" s="17"/>
      <c r="E127" s="3" t="s">
        <v>12</v>
      </c>
      <c r="F127" s="10"/>
      <c r="G127" s="10"/>
      <c r="H127" s="10"/>
    </row>
    <row r="128" spans="1:8">
      <c r="F128" s="14"/>
      <c r="G128" s="14"/>
      <c r="H128" s="14"/>
    </row>
    <row r="129" spans="1:8">
      <c r="A129" s="39" t="s">
        <v>119</v>
      </c>
      <c r="B129" s="40"/>
      <c r="C129" s="40"/>
      <c r="D129" s="41"/>
      <c r="E129" s="42" t="s">
        <v>12</v>
      </c>
      <c r="F129" s="43"/>
      <c r="G129" s="43"/>
      <c r="H129" s="43"/>
    </row>
    <row r="130" spans="1:8">
      <c r="F130" s="7"/>
      <c r="G130" s="7"/>
    </row>
    <row r="131" spans="1:8">
      <c r="A131" s="2" t="s">
        <v>166</v>
      </c>
      <c r="B131" s="28"/>
      <c r="C131" s="28"/>
      <c r="D131" s="17"/>
      <c r="E131" s="28"/>
      <c r="F131" s="7"/>
      <c r="G131" s="7"/>
    </row>
    <row r="132" spans="1:8">
      <c r="F132" s="7"/>
      <c r="G132" s="7"/>
    </row>
    <row r="133" spans="1:8">
      <c r="A133" s="2" t="s">
        <v>167</v>
      </c>
      <c r="F133" s="7"/>
      <c r="G133" s="7"/>
    </row>
    <row r="134" spans="1:8">
      <c r="A134" s="4" t="s">
        <v>168</v>
      </c>
      <c r="D134" s="10">
        <v>5</v>
      </c>
      <c r="E134" s="4" t="s">
        <v>11</v>
      </c>
      <c r="F134" s="10"/>
      <c r="G134" s="7"/>
    </row>
    <row r="135" spans="1:8">
      <c r="B135" s="4" t="s">
        <v>464</v>
      </c>
      <c r="E135" s="3" t="s">
        <v>12</v>
      </c>
      <c r="F135" s="10"/>
      <c r="G135" s="10"/>
      <c r="H135" s="10"/>
    </row>
    <row r="136" spans="1:8">
      <c r="A136" s="4" t="s">
        <v>169</v>
      </c>
      <c r="B136" s="4"/>
      <c r="D136" s="10">
        <v>3</v>
      </c>
      <c r="E136" s="4" t="s">
        <v>11</v>
      </c>
      <c r="F136" s="10"/>
      <c r="G136" s="10"/>
      <c r="H136" s="10"/>
    </row>
    <row r="137" spans="1:8">
      <c r="B137" s="4" t="s">
        <v>465</v>
      </c>
      <c r="E137" s="3" t="s">
        <v>12</v>
      </c>
      <c r="F137" s="10"/>
      <c r="G137" s="10"/>
      <c r="H137" s="10"/>
    </row>
    <row r="138" spans="1:8">
      <c r="A138" s="4" t="s">
        <v>250</v>
      </c>
      <c r="B138" s="4"/>
      <c r="D138" s="10">
        <v>1</v>
      </c>
      <c r="E138" s="4" t="s">
        <v>11</v>
      </c>
      <c r="F138" s="10"/>
      <c r="G138" s="7"/>
    </row>
    <row r="139" spans="1:8">
      <c r="B139" s="4" t="s">
        <v>248</v>
      </c>
      <c r="E139" s="3" t="s">
        <v>12</v>
      </c>
      <c r="F139" s="10"/>
      <c r="G139" s="10"/>
      <c r="H139" s="10"/>
    </row>
    <row r="140" spans="1:8">
      <c r="A140" s="4" t="s">
        <v>251</v>
      </c>
      <c r="B140" s="4"/>
      <c r="D140" s="10">
        <v>3</v>
      </c>
      <c r="E140" s="4" t="s">
        <v>11</v>
      </c>
      <c r="F140" s="10"/>
      <c r="G140" s="10"/>
      <c r="H140" s="10"/>
    </row>
    <row r="141" spans="1:8">
      <c r="B141" s="4" t="s">
        <v>249</v>
      </c>
      <c r="E141" s="3" t="s">
        <v>12</v>
      </c>
      <c r="F141" s="10"/>
      <c r="G141" s="10"/>
      <c r="H141" s="10"/>
    </row>
    <row r="142" spans="1:8">
      <c r="A142" s="4" t="s">
        <v>252</v>
      </c>
      <c r="D142" s="10">
        <v>1</v>
      </c>
      <c r="E142" s="4" t="s">
        <v>43</v>
      </c>
      <c r="F142" s="10"/>
      <c r="G142" s="10"/>
      <c r="H142" s="10"/>
    </row>
    <row r="143" spans="1:8">
      <c r="E143" s="3" t="s">
        <v>12</v>
      </c>
      <c r="F143" s="10"/>
      <c r="G143" s="10"/>
      <c r="H143" s="10"/>
    </row>
    <row r="144" spans="1:8">
      <c r="F144" s="35"/>
      <c r="G144" s="35"/>
      <c r="H144" s="35"/>
    </row>
    <row r="145" spans="1:10">
      <c r="A145" s="2" t="s">
        <v>170</v>
      </c>
      <c r="F145" s="17"/>
      <c r="G145" s="7"/>
    </row>
    <row r="146" spans="1:10">
      <c r="A146" s="4" t="s">
        <v>171</v>
      </c>
      <c r="D146" s="10">
        <v>14</v>
      </c>
      <c r="E146" s="4" t="s">
        <v>11</v>
      </c>
      <c r="F146" s="10"/>
      <c r="G146" s="7"/>
      <c r="H146" s="65"/>
    </row>
    <row r="147" spans="1:10">
      <c r="B147" s="85"/>
      <c r="E147" s="3" t="s">
        <v>12</v>
      </c>
      <c r="F147" s="10"/>
      <c r="G147" s="10"/>
      <c r="H147" s="10"/>
    </row>
    <row r="148" spans="1:10">
      <c r="A148" s="4" t="s">
        <v>172</v>
      </c>
      <c r="D148" s="10">
        <v>203</v>
      </c>
      <c r="E148" s="4" t="s">
        <v>21</v>
      </c>
      <c r="F148" s="10"/>
      <c r="G148" s="10"/>
      <c r="H148" s="10"/>
      <c r="J148" s="105"/>
    </row>
    <row r="149" spans="1:10">
      <c r="B149" s="109" t="s">
        <v>466</v>
      </c>
      <c r="E149" s="3" t="s">
        <v>12</v>
      </c>
      <c r="F149" s="10"/>
      <c r="G149" s="10"/>
      <c r="H149" s="10"/>
    </row>
    <row r="150" spans="1:10">
      <c r="A150" s="4" t="s">
        <v>173</v>
      </c>
      <c r="D150" s="10">
        <v>50</v>
      </c>
      <c r="E150" s="4" t="s">
        <v>21</v>
      </c>
      <c r="F150" s="10"/>
      <c r="G150" s="7"/>
    </row>
    <row r="151" spans="1:10">
      <c r="B151" s="109" t="s">
        <v>467</v>
      </c>
      <c r="E151" s="3" t="s">
        <v>12</v>
      </c>
      <c r="F151" s="10"/>
      <c r="G151" s="10"/>
      <c r="H151" s="10"/>
    </row>
    <row r="152" spans="1:10">
      <c r="A152" s="4" t="s">
        <v>174</v>
      </c>
      <c r="D152" s="10">
        <v>2</v>
      </c>
      <c r="E152" s="4" t="s">
        <v>11</v>
      </c>
      <c r="F152" s="10"/>
      <c r="G152" s="10"/>
      <c r="H152" s="10"/>
    </row>
    <row r="153" spans="1:10">
      <c r="B153" s="110"/>
      <c r="C153" s="28"/>
      <c r="E153" s="3" t="s">
        <v>12</v>
      </c>
      <c r="F153" s="10"/>
      <c r="G153" s="10"/>
      <c r="H153" s="10"/>
    </row>
    <row r="154" spans="1:10">
      <c r="A154" s="4" t="s">
        <v>175</v>
      </c>
      <c r="D154" s="10">
        <v>6</v>
      </c>
      <c r="E154" s="4" t="s">
        <v>11</v>
      </c>
      <c r="F154" s="10"/>
      <c r="G154" s="10"/>
      <c r="H154" s="10"/>
    </row>
    <row r="155" spans="1:10">
      <c r="B155" s="110" t="s">
        <v>468</v>
      </c>
      <c r="C155" s="28"/>
      <c r="E155" s="3" t="s">
        <v>12</v>
      </c>
      <c r="F155" s="10"/>
      <c r="G155" s="10"/>
      <c r="H155" s="10"/>
    </row>
    <row r="156" spans="1:10">
      <c r="A156" s="4" t="s">
        <v>176</v>
      </c>
      <c r="D156" s="10">
        <v>6</v>
      </c>
      <c r="E156" s="4" t="s">
        <v>11</v>
      </c>
      <c r="F156" s="10"/>
      <c r="G156" s="7"/>
    </row>
    <row r="157" spans="1:10">
      <c r="B157" s="121" t="s">
        <v>469</v>
      </c>
      <c r="E157" s="3" t="s">
        <v>12</v>
      </c>
      <c r="F157" s="10"/>
      <c r="G157" s="10"/>
      <c r="H157" s="10"/>
    </row>
    <row r="158" spans="1:10">
      <c r="A158" s="4" t="s">
        <v>177</v>
      </c>
      <c r="D158" s="10">
        <v>2</v>
      </c>
      <c r="E158" s="4" t="s">
        <v>11</v>
      </c>
      <c r="F158" s="10"/>
      <c r="G158" s="7"/>
    </row>
    <row r="159" spans="1:10" s="28" customFormat="1">
      <c r="A159"/>
      <c r="B159" s="121" t="s">
        <v>470</v>
      </c>
      <c r="C159"/>
      <c r="D159" s="7"/>
      <c r="E159" s="3" t="s">
        <v>12</v>
      </c>
      <c r="F159" s="10"/>
      <c r="G159" s="10"/>
      <c r="H159" s="10"/>
    </row>
    <row r="160" spans="1:10">
      <c r="A160" s="4" t="s">
        <v>178</v>
      </c>
      <c r="D160" s="10">
        <v>1</v>
      </c>
      <c r="E160" s="4" t="s">
        <v>11</v>
      </c>
      <c r="F160" s="10"/>
      <c r="G160" s="10"/>
      <c r="H160" s="10"/>
    </row>
    <row r="161" spans="1:8" s="28" customFormat="1">
      <c r="A161"/>
      <c r="B161" s="113"/>
      <c r="C161"/>
      <c r="D161" s="7"/>
      <c r="E161" s="3" t="s">
        <v>12</v>
      </c>
      <c r="F161" s="10"/>
      <c r="G161" s="10"/>
      <c r="H161" s="10"/>
    </row>
    <row r="162" spans="1:8">
      <c r="A162" s="4" t="s">
        <v>179</v>
      </c>
      <c r="D162" s="10">
        <v>3</v>
      </c>
      <c r="E162" s="4" t="s">
        <v>11</v>
      </c>
      <c r="F162" s="10"/>
      <c r="G162" s="7"/>
    </row>
    <row r="163" spans="1:8">
      <c r="B163" s="109" t="s">
        <v>471</v>
      </c>
      <c r="E163" s="3" t="s">
        <v>12</v>
      </c>
      <c r="F163" s="10"/>
      <c r="G163" s="10"/>
      <c r="H163" s="10"/>
    </row>
    <row r="164" spans="1:8">
      <c r="A164" s="4" t="s">
        <v>180</v>
      </c>
      <c r="D164" s="10">
        <v>53</v>
      </c>
      <c r="E164" s="4" t="s">
        <v>21</v>
      </c>
      <c r="F164" s="10"/>
      <c r="G164" s="10"/>
      <c r="H164" s="10"/>
    </row>
    <row r="165" spans="1:8">
      <c r="B165" s="121"/>
      <c r="E165" s="3" t="s">
        <v>12</v>
      </c>
      <c r="F165" s="10"/>
      <c r="G165" s="10"/>
      <c r="H165" s="10"/>
    </row>
    <row r="166" spans="1:8">
      <c r="A166" s="4" t="s">
        <v>181</v>
      </c>
      <c r="D166" s="10">
        <v>86</v>
      </c>
      <c r="E166" s="4" t="s">
        <v>11</v>
      </c>
      <c r="F166" s="10"/>
      <c r="G166" s="10"/>
      <c r="H166" s="10"/>
    </row>
    <row r="167" spans="1:8">
      <c r="E167" s="3" t="s">
        <v>12</v>
      </c>
      <c r="F167" s="10"/>
      <c r="G167" s="10"/>
      <c r="H167" s="10"/>
    </row>
    <row r="168" spans="1:8">
      <c r="A168" s="4" t="s">
        <v>182</v>
      </c>
      <c r="D168" s="10">
        <v>14</v>
      </c>
      <c r="E168" s="4" t="s">
        <v>11</v>
      </c>
      <c r="F168" s="10"/>
      <c r="G168" s="7"/>
    </row>
    <row r="169" spans="1:8">
      <c r="B169" s="109"/>
      <c r="F169" s="10"/>
      <c r="G169" s="10"/>
      <c r="H169" s="10"/>
    </row>
    <row r="170" spans="1:8">
      <c r="F170" s="35"/>
      <c r="G170" s="35"/>
      <c r="H170" s="35"/>
    </row>
    <row r="171" spans="1:8">
      <c r="A171" s="2" t="s">
        <v>183</v>
      </c>
      <c r="F171" s="17"/>
      <c r="G171" s="7"/>
    </row>
    <row r="172" spans="1:8">
      <c r="A172" s="4" t="s">
        <v>184</v>
      </c>
      <c r="D172" s="10">
        <v>2</v>
      </c>
      <c r="E172" s="4" t="s">
        <v>11</v>
      </c>
      <c r="F172" s="10"/>
      <c r="G172" s="10"/>
    </row>
    <row r="173" spans="1:8">
      <c r="B173" s="109"/>
      <c r="E173" s="3" t="s">
        <v>12</v>
      </c>
      <c r="F173" s="10"/>
      <c r="G173" s="10"/>
      <c r="H173" s="10"/>
    </row>
    <row r="174" spans="1:8">
      <c r="A174" s="4" t="s">
        <v>185</v>
      </c>
      <c r="D174" s="10">
        <v>1</v>
      </c>
      <c r="E174" s="4" t="s">
        <v>11</v>
      </c>
      <c r="F174" s="10"/>
      <c r="G174" s="10"/>
      <c r="H174" s="10"/>
    </row>
    <row r="175" spans="1:8">
      <c r="B175" s="109"/>
      <c r="E175" s="3" t="s">
        <v>12</v>
      </c>
      <c r="F175" s="10"/>
      <c r="G175" s="10"/>
      <c r="H175" s="10"/>
    </row>
    <row r="176" spans="1:8">
      <c r="A176" s="4" t="s">
        <v>186</v>
      </c>
      <c r="D176" s="10">
        <v>1</v>
      </c>
      <c r="E176" s="4" t="s">
        <v>11</v>
      </c>
      <c r="F176" s="10"/>
      <c r="G176" s="10"/>
      <c r="H176" s="10"/>
    </row>
    <row r="177" spans="1:8">
      <c r="B177" s="109"/>
      <c r="E177" s="3" t="s">
        <v>12</v>
      </c>
      <c r="F177" s="10"/>
      <c r="G177" s="10"/>
      <c r="H177" s="10"/>
    </row>
    <row r="178" spans="1:8">
      <c r="A178" s="4" t="s">
        <v>187</v>
      </c>
      <c r="D178" s="10">
        <v>4</v>
      </c>
      <c r="E178" s="4" t="s">
        <v>11</v>
      </c>
      <c r="F178" s="10"/>
      <c r="G178" s="10"/>
    </row>
    <row r="179" spans="1:8">
      <c r="B179" s="109"/>
      <c r="E179" s="3" t="s">
        <v>12</v>
      </c>
      <c r="F179" s="10"/>
      <c r="G179" s="10"/>
      <c r="H179" s="10"/>
    </row>
    <row r="180" spans="1:8">
      <c r="A180" s="4" t="s">
        <v>188</v>
      </c>
      <c r="D180" s="10">
        <v>7</v>
      </c>
      <c r="E180" s="4" t="s">
        <v>21</v>
      </c>
      <c r="F180" s="10"/>
      <c r="G180" s="10"/>
    </row>
    <row r="181" spans="1:8">
      <c r="E181" s="3" t="s">
        <v>12</v>
      </c>
      <c r="F181" s="10"/>
      <c r="G181" s="10"/>
      <c r="H181" s="10"/>
    </row>
    <row r="182" spans="1:8">
      <c r="A182" s="4" t="s">
        <v>189</v>
      </c>
      <c r="D182" s="10">
        <v>9</v>
      </c>
      <c r="E182" s="4" t="s">
        <v>21</v>
      </c>
      <c r="F182" s="10"/>
      <c r="G182" s="10"/>
      <c r="H182" s="10"/>
    </row>
    <row r="183" spans="1:8">
      <c r="E183" s="3" t="s">
        <v>12</v>
      </c>
      <c r="F183" s="10"/>
      <c r="G183" s="10"/>
      <c r="H183" s="10"/>
    </row>
    <row r="184" spans="1:8">
      <c r="A184" s="4" t="s">
        <v>190</v>
      </c>
      <c r="D184" s="10">
        <v>12</v>
      </c>
      <c r="E184" s="4" t="s">
        <v>21</v>
      </c>
      <c r="F184" s="10"/>
      <c r="G184" s="10"/>
    </row>
    <row r="185" spans="1:8">
      <c r="E185" s="3" t="s">
        <v>12</v>
      </c>
      <c r="F185" s="10"/>
      <c r="G185" s="10"/>
      <c r="H185" s="10"/>
    </row>
    <row r="186" spans="1:8">
      <c r="A186" s="4" t="s">
        <v>191</v>
      </c>
      <c r="D186" s="10">
        <v>1</v>
      </c>
      <c r="E186" s="4" t="s">
        <v>11</v>
      </c>
      <c r="F186" s="10"/>
      <c r="G186" s="10"/>
      <c r="H186" s="10"/>
    </row>
    <row r="187" spans="1:8">
      <c r="B187" s="28"/>
      <c r="C187" s="28"/>
      <c r="E187" s="3" t="s">
        <v>12</v>
      </c>
      <c r="F187" s="10"/>
      <c r="G187" s="10"/>
      <c r="H187" s="10"/>
    </row>
    <row r="188" spans="1:8">
      <c r="A188" s="4" t="s">
        <v>192</v>
      </c>
      <c r="B188" s="28"/>
      <c r="C188" s="28"/>
      <c r="D188" s="10">
        <v>23</v>
      </c>
      <c r="E188" s="4" t="s">
        <v>21</v>
      </c>
      <c r="F188" s="10"/>
      <c r="G188" s="10"/>
      <c r="H188" s="10"/>
    </row>
    <row r="189" spans="1:8">
      <c r="E189" s="3" t="s">
        <v>12</v>
      </c>
      <c r="F189" s="10"/>
      <c r="G189" s="10"/>
      <c r="H189" s="10"/>
    </row>
    <row r="190" spans="1:8">
      <c r="A190" s="4" t="s">
        <v>193</v>
      </c>
      <c r="D190" s="10">
        <v>18</v>
      </c>
      <c r="E190" s="4" t="s">
        <v>11</v>
      </c>
      <c r="F190" s="10"/>
      <c r="G190" s="10"/>
    </row>
    <row r="191" spans="1:8">
      <c r="F191" s="10"/>
      <c r="G191" s="10"/>
      <c r="H191" s="10"/>
    </row>
    <row r="192" spans="1:8">
      <c r="F192" s="35"/>
      <c r="G192" s="35"/>
      <c r="H192" s="35"/>
    </row>
    <row r="193" spans="1:8" s="28" customFormat="1">
      <c r="D193" s="17"/>
    </row>
    <row r="194" spans="1:8">
      <c r="A194" s="39" t="s">
        <v>194</v>
      </c>
      <c r="B194" s="40"/>
      <c r="C194" s="40"/>
      <c r="D194" s="41"/>
      <c r="E194" s="42" t="s">
        <v>12</v>
      </c>
      <c r="F194" s="43"/>
      <c r="G194" s="43"/>
      <c r="H194" s="43"/>
    </row>
    <row r="195" spans="1:8">
      <c r="A195" s="11"/>
      <c r="B195" s="22"/>
      <c r="C195" s="22"/>
      <c r="D195" s="34"/>
      <c r="E195" s="13"/>
      <c r="F195" s="14"/>
      <c r="G195" s="14"/>
      <c r="H195" s="28"/>
    </row>
    <row r="196" spans="1:8">
      <c r="A196" s="2" t="s">
        <v>52</v>
      </c>
      <c r="B196" s="28"/>
      <c r="C196" s="28"/>
      <c r="D196" s="17"/>
      <c r="E196" s="28"/>
      <c r="F196" s="17"/>
      <c r="G196" s="17"/>
      <c r="H196" s="28"/>
    </row>
    <row r="197" spans="1:8">
      <c r="A197" s="2"/>
      <c r="B197" s="28"/>
      <c r="C197" s="28"/>
      <c r="D197" s="17"/>
      <c r="E197" s="28"/>
      <c r="F197" s="17"/>
      <c r="G197" s="17"/>
      <c r="H197" s="28"/>
    </row>
    <row r="198" spans="1:8">
      <c r="A198" s="4" t="s">
        <v>53</v>
      </c>
      <c r="B198" s="4"/>
      <c r="C198" s="28"/>
      <c r="D198" s="10">
        <f>D10</f>
        <v>202.5</v>
      </c>
      <c r="E198" s="4" t="s">
        <v>17</v>
      </c>
      <c r="F198" s="10"/>
      <c r="G198" s="17"/>
      <c r="H198" s="28"/>
    </row>
    <row r="199" spans="1:8">
      <c r="A199" s="4"/>
      <c r="B199" s="4" t="s">
        <v>386</v>
      </c>
      <c r="C199" s="28"/>
      <c r="D199" s="17"/>
      <c r="E199" s="3" t="s">
        <v>12</v>
      </c>
      <c r="F199" s="10"/>
      <c r="G199" s="10"/>
      <c r="H199" s="10"/>
    </row>
    <row r="200" spans="1:8">
      <c r="A200" s="22"/>
      <c r="B200" s="63"/>
      <c r="C200" s="22"/>
      <c r="D200" s="34"/>
      <c r="E200" s="13"/>
      <c r="F200" s="37"/>
      <c r="G200" s="37"/>
      <c r="H200" s="37"/>
    </row>
    <row r="201" spans="1:8">
      <c r="A201" s="39" t="s">
        <v>54</v>
      </c>
      <c r="B201" s="40"/>
      <c r="C201" s="40"/>
      <c r="D201" s="41"/>
      <c r="E201" s="42" t="s">
        <v>12</v>
      </c>
      <c r="F201" s="43"/>
      <c r="G201" s="43"/>
      <c r="H201" s="43"/>
    </row>
    <row r="202" spans="1:8" ht="13.5" thickBot="1">
      <c r="A202" s="11"/>
      <c r="B202" s="22"/>
      <c r="C202" s="22"/>
      <c r="D202" s="34"/>
      <c r="E202" s="13"/>
      <c r="F202" s="14"/>
      <c r="G202" s="14"/>
      <c r="H202" s="28"/>
    </row>
    <row r="203" spans="1:8" ht="13.5" thickBot="1">
      <c r="A203" s="51" t="s">
        <v>55</v>
      </c>
      <c r="B203" s="54"/>
      <c r="C203" s="54"/>
      <c r="D203" s="55"/>
      <c r="E203" s="56" t="s">
        <v>12</v>
      </c>
      <c r="F203" s="52"/>
      <c r="G203" s="52"/>
      <c r="H203" s="52"/>
    </row>
    <row r="206" spans="1:8">
      <c r="B206" s="85"/>
    </row>
    <row r="207" spans="1:8">
      <c r="B207" s="85"/>
    </row>
    <row r="208" spans="1:8">
      <c r="B208" s="85"/>
    </row>
    <row r="209" spans="2:2">
      <c r="B209" s="124"/>
    </row>
    <row r="210" spans="2:2">
      <c r="B210" s="85"/>
    </row>
    <row r="211" spans="2:2">
      <c r="B211" s="85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87" fitToHeight="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1"/>
  <sheetViews>
    <sheetView topLeftCell="A188" zoomScale="115" zoomScaleNormal="115" workbookViewId="0">
      <selection activeCell="F215" sqref="F215"/>
    </sheetView>
  </sheetViews>
  <sheetFormatPr defaultRowHeight="12.75"/>
  <cols>
    <col min="1" max="1" width="6.42578125" customWidth="1"/>
    <col min="2" max="2" width="10.28515625" bestFit="1" customWidth="1"/>
    <col min="3" max="3" width="27.42578125" customWidth="1"/>
    <col min="4" max="4" width="8.7109375" style="7" customWidth="1"/>
    <col min="6" max="6" width="12.140625" customWidth="1"/>
    <col min="7" max="7" width="13.28515625" customWidth="1"/>
    <col min="8" max="8" width="14.570312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258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f>9*22.5</f>
        <v>202.5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D19*0.1</f>
        <v>20.25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9*22.5</f>
        <v>202.5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1.02+2.08+3.93</f>
        <v>7.03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225</v>
      </c>
      <c r="D28" s="10">
        <v>69</v>
      </c>
      <c r="E28" s="4" t="s">
        <v>17</v>
      </c>
      <c r="F28" s="10"/>
      <c r="G28" s="17"/>
    </row>
    <row r="29" spans="1:8">
      <c r="B29" s="4" t="s">
        <v>202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9" t="s">
        <v>149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D32" s="17"/>
      <c r="E32" s="3"/>
      <c r="F32" s="6"/>
      <c r="G32" s="6"/>
    </row>
    <row r="33" spans="1:8">
      <c r="A33" s="2" t="s">
        <v>150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390</v>
      </c>
      <c r="D35" s="17"/>
      <c r="F35" s="17"/>
      <c r="G35" s="17"/>
    </row>
    <row r="36" spans="1:8" s="28" customFormat="1">
      <c r="A36" s="4" t="s">
        <v>201</v>
      </c>
      <c r="D36" s="10">
        <v>32.72</v>
      </c>
      <c r="E36" s="4" t="s">
        <v>18</v>
      </c>
      <c r="F36" s="10"/>
      <c r="G36" s="17"/>
      <c r="H36" s="30"/>
    </row>
    <row r="37" spans="1:8" s="28" customFormat="1">
      <c r="B37" s="4" t="s">
        <v>78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219</v>
      </c>
      <c r="D38" s="10">
        <f>11.5*2.3</f>
        <v>26.45</v>
      </c>
      <c r="E38" s="4" t="s">
        <v>17</v>
      </c>
      <c r="F38" s="10"/>
      <c r="G38" s="17"/>
    </row>
    <row r="39" spans="1:8" s="28" customFormat="1">
      <c r="A39"/>
      <c r="B39" s="4" t="s">
        <v>454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223</v>
      </c>
      <c r="D40" s="10">
        <f>13.1*2.3</f>
        <v>30.129999999999995</v>
      </c>
      <c r="E40" s="4" t="s">
        <v>17</v>
      </c>
      <c r="F40" s="10"/>
      <c r="G40" s="10"/>
      <c r="H40" s="10"/>
    </row>
    <row r="41" spans="1:8" s="28" customFormat="1">
      <c r="A41"/>
      <c r="B41" s="4" t="s">
        <v>480</v>
      </c>
      <c r="D41" s="10"/>
      <c r="E41" s="4"/>
      <c r="F41" s="10"/>
      <c r="G41" s="10"/>
      <c r="H41" s="10"/>
    </row>
    <row r="42" spans="1:8" s="28" customFormat="1">
      <c r="A42" s="4" t="s">
        <v>222</v>
      </c>
      <c r="B42" s="29"/>
      <c r="D42" s="10">
        <v>235</v>
      </c>
      <c r="E42" s="4" t="s">
        <v>17</v>
      </c>
      <c r="F42" s="10"/>
      <c r="G42" s="17"/>
    </row>
    <row r="43" spans="1:8" s="28" customFormat="1">
      <c r="A43"/>
      <c r="B43" s="4" t="s">
        <v>455</v>
      </c>
      <c r="D43" s="7"/>
      <c r="E43" s="3" t="s">
        <v>12</v>
      </c>
      <c r="F43" s="10"/>
      <c r="G43" s="10"/>
      <c r="H43" s="10"/>
    </row>
    <row r="44" spans="1:8" s="28" customFormat="1">
      <c r="A44" s="4" t="s">
        <v>224</v>
      </c>
      <c r="D44" s="10">
        <f>6.6*1.6</f>
        <v>10.56</v>
      </c>
      <c r="E44" s="4" t="s">
        <v>17</v>
      </c>
      <c r="F44" s="10"/>
      <c r="G44" s="17"/>
    </row>
    <row r="45" spans="1:8" s="28" customFormat="1">
      <c r="A45" s="4"/>
      <c r="B45" s="4" t="s">
        <v>221</v>
      </c>
      <c r="D45" s="10"/>
      <c r="E45" s="4"/>
      <c r="F45" s="10"/>
      <c r="G45" s="10"/>
      <c r="H45" s="10"/>
    </row>
    <row r="46" spans="1:8" s="28" customFormat="1">
      <c r="B46" s="4"/>
      <c r="D46" s="17"/>
      <c r="E46" s="3" t="s">
        <v>12</v>
      </c>
      <c r="F46" s="35"/>
      <c r="G46" s="35"/>
      <c r="H46" s="35"/>
    </row>
    <row r="47" spans="1:8" s="28" customFormat="1">
      <c r="A47" s="2" t="s">
        <v>152</v>
      </c>
      <c r="B47"/>
      <c r="C47"/>
      <c r="E47" s="3"/>
    </row>
    <row r="48" spans="1:8" s="28" customFormat="1">
      <c r="A48" s="4" t="s">
        <v>203</v>
      </c>
      <c r="D48" s="10">
        <f>(2.4*2.6*3)+(2.6*0.8*4)+(1*1.55)</f>
        <v>28.59</v>
      </c>
      <c r="E48" s="4" t="s">
        <v>17</v>
      </c>
      <c r="F48" s="10"/>
    </row>
    <row r="49" spans="1:8" s="28" customFormat="1">
      <c r="A49"/>
      <c r="B49" s="4" t="s">
        <v>217</v>
      </c>
      <c r="D49" s="17"/>
      <c r="E49" s="3" t="s">
        <v>12</v>
      </c>
      <c r="F49" s="10"/>
      <c r="G49" s="10"/>
      <c r="H49" s="10"/>
    </row>
    <row r="50" spans="1:8" s="28" customFormat="1">
      <c r="A50" s="4" t="s">
        <v>204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A51"/>
      <c r="B51" s="4" t="s">
        <v>216</v>
      </c>
      <c r="D51" s="17"/>
      <c r="E51" s="3" t="s">
        <v>12</v>
      </c>
      <c r="F51" s="10"/>
      <c r="G51" s="10"/>
      <c r="H51" s="10"/>
    </row>
    <row r="52" spans="1:8" s="28" customFormat="1">
      <c r="A52" s="4" t="s">
        <v>214</v>
      </c>
      <c r="D52" s="10">
        <v>5</v>
      </c>
      <c r="E52" s="4" t="s">
        <v>11</v>
      </c>
      <c r="F52" s="10"/>
      <c r="G52" s="10"/>
      <c r="H52" s="10"/>
    </row>
    <row r="53" spans="1:8" s="28" customFormat="1">
      <c r="A53"/>
      <c r="B53" s="4" t="s">
        <v>213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205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215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206</v>
      </c>
      <c r="D56" s="10">
        <f>5.6*2</f>
        <v>11.2</v>
      </c>
      <c r="E56" s="4" t="s">
        <v>17</v>
      </c>
      <c r="F56" s="10"/>
      <c r="G56" s="10"/>
      <c r="H56" s="10"/>
    </row>
    <row r="57" spans="1:8" s="28" customFormat="1">
      <c r="A57"/>
      <c r="B57" s="4" t="s">
        <v>212</v>
      </c>
      <c r="D57" s="17"/>
      <c r="E57" s="3" t="s">
        <v>12</v>
      </c>
      <c r="F57" s="10"/>
      <c r="G57" s="10"/>
      <c r="H57" s="10"/>
    </row>
    <row r="58" spans="1:8" s="28" customFormat="1">
      <c r="A58" s="4" t="s">
        <v>207</v>
      </c>
      <c r="D58" s="10">
        <f>(2.4*2.6*3)+(2.6*0.8*2)</f>
        <v>22.88</v>
      </c>
      <c r="E58" s="4" t="s">
        <v>17</v>
      </c>
      <c r="F58" s="10"/>
      <c r="G58" s="10"/>
      <c r="H58" s="10"/>
    </row>
    <row r="59" spans="1:8" s="28" customFormat="1">
      <c r="B59" s="4" t="s">
        <v>210</v>
      </c>
      <c r="D59" s="17"/>
      <c r="E59" s="3" t="s">
        <v>12</v>
      </c>
      <c r="F59" s="10"/>
      <c r="G59" s="10"/>
      <c r="H59" s="10"/>
    </row>
    <row r="60" spans="1:8" s="28" customFormat="1">
      <c r="A60" s="4" t="s">
        <v>208</v>
      </c>
      <c r="D60" s="10">
        <f>(2.4*2.6*3)+(2.6*0.8*2)</f>
        <v>22.88</v>
      </c>
      <c r="E60" s="4" t="s">
        <v>17</v>
      </c>
      <c r="F60" s="10"/>
      <c r="G60" s="10"/>
      <c r="H60" s="10"/>
    </row>
    <row r="61" spans="1:8" s="28" customFormat="1">
      <c r="B61" s="4" t="s">
        <v>211</v>
      </c>
      <c r="D61" s="17"/>
      <c r="F61" s="10"/>
      <c r="G61" s="10"/>
      <c r="H61" s="10"/>
    </row>
    <row r="62" spans="1:8" s="28" customFormat="1">
      <c r="A62" s="4" t="s">
        <v>218</v>
      </c>
      <c r="B62" s="4"/>
      <c r="D62" s="10">
        <f>(1*1.55)</f>
        <v>1.55</v>
      </c>
      <c r="E62" s="4" t="s">
        <v>17</v>
      </c>
      <c r="F62" s="10"/>
      <c r="G62" s="10"/>
      <c r="H62" s="10"/>
    </row>
    <row r="63" spans="1:8" s="28" customFormat="1">
      <c r="A63" s="4"/>
      <c r="B63" s="4" t="s">
        <v>209</v>
      </c>
      <c r="D63" s="17"/>
      <c r="F63" s="10"/>
      <c r="G63" s="10"/>
      <c r="H63" s="10"/>
    </row>
    <row r="64" spans="1:8" s="28" customFormat="1">
      <c r="D64" s="17"/>
      <c r="F64" s="35"/>
      <c r="G64" s="35"/>
      <c r="H64" s="35"/>
    </row>
    <row r="65" spans="1:8" s="28" customFormat="1">
      <c r="D65" s="17"/>
    </row>
    <row r="66" spans="1:8" s="28" customFormat="1">
      <c r="A66" s="39" t="s">
        <v>154</v>
      </c>
      <c r="B66" s="40"/>
      <c r="C66" s="40"/>
      <c r="D66" s="41"/>
      <c r="E66" s="42" t="s">
        <v>12</v>
      </c>
      <c r="F66" s="43"/>
      <c r="G66" s="43"/>
      <c r="H66" s="43"/>
    </row>
    <row r="67" spans="1:8" s="28" customFormat="1">
      <c r="B67" s="4"/>
      <c r="D67" s="17"/>
      <c r="E67" s="3"/>
      <c r="F67" s="10"/>
      <c r="G67" s="10"/>
      <c r="H67" s="10"/>
    </row>
    <row r="68" spans="1:8" s="28" customFormat="1">
      <c r="A68" s="2" t="s">
        <v>195</v>
      </c>
      <c r="D68" s="17"/>
      <c r="F68" s="10"/>
      <c r="G68" s="10"/>
      <c r="H68" s="10"/>
    </row>
    <row r="69" spans="1:8" s="28" customFormat="1">
      <c r="A69" s="2"/>
      <c r="D69" s="17"/>
      <c r="F69" s="10"/>
      <c r="G69" s="10"/>
      <c r="H69" s="10"/>
    </row>
    <row r="70" spans="1:8" s="28" customFormat="1">
      <c r="A70" s="2" t="s">
        <v>155</v>
      </c>
      <c r="B70"/>
      <c r="C70"/>
      <c r="D70" s="7"/>
      <c r="E70"/>
      <c r="F70" s="17"/>
      <c r="G70" s="17"/>
    </row>
    <row r="71" spans="1:8">
      <c r="A71" s="4" t="s">
        <v>229</v>
      </c>
      <c r="B71" s="28"/>
      <c r="C71" s="28"/>
      <c r="D71" s="10">
        <f>(7*4.55)+(6*3.65)+(0.65*2)+1.55</f>
        <v>56.599999999999994</v>
      </c>
      <c r="E71" s="4" t="s">
        <v>75</v>
      </c>
      <c r="F71" s="10"/>
      <c r="G71" s="17"/>
    </row>
    <row r="72" spans="1:8" s="28" customFormat="1">
      <c r="B72" s="4" t="s">
        <v>228</v>
      </c>
      <c r="D72" s="17"/>
      <c r="E72" s="3" t="s">
        <v>12</v>
      </c>
      <c r="F72" s="10"/>
      <c r="G72" s="10"/>
      <c r="H72" s="10"/>
    </row>
    <row r="73" spans="1:8">
      <c r="A73" s="4" t="s">
        <v>156</v>
      </c>
      <c r="D73" s="10">
        <v>202.5</v>
      </c>
      <c r="E73" s="4" t="s">
        <v>17</v>
      </c>
      <c r="F73" s="10"/>
      <c r="G73" s="7"/>
    </row>
    <row r="74" spans="1:8">
      <c r="B74" s="4" t="s">
        <v>230</v>
      </c>
      <c r="D74" s="17"/>
      <c r="E74" s="3" t="s">
        <v>12</v>
      </c>
      <c r="F74" s="10"/>
      <c r="G74" s="10"/>
      <c r="H74" s="10"/>
    </row>
    <row r="75" spans="1:8">
      <c r="A75" s="4" t="s">
        <v>231</v>
      </c>
      <c r="D75" s="10">
        <v>202.5</v>
      </c>
      <c r="E75" s="4" t="s">
        <v>17</v>
      </c>
      <c r="F75" s="10"/>
      <c r="G75" s="10"/>
      <c r="H75" s="10"/>
    </row>
    <row r="76" spans="1:8">
      <c r="A76" s="4"/>
      <c r="D76" s="10"/>
      <c r="E76" s="4"/>
      <c r="F76" s="10"/>
      <c r="G76" s="10"/>
      <c r="H76" s="10"/>
    </row>
    <row r="77" spans="1:8">
      <c r="D77" s="17"/>
      <c r="E77" s="28"/>
      <c r="F77" s="35"/>
      <c r="G77" s="35"/>
      <c r="H77" s="35"/>
    </row>
    <row r="78" spans="1:8">
      <c r="A78" s="2" t="s">
        <v>157</v>
      </c>
      <c r="D78" s="17"/>
      <c r="E78" s="28"/>
      <c r="F78" s="17"/>
      <c r="G78" s="17"/>
      <c r="H78" s="28"/>
    </row>
    <row r="79" spans="1:8">
      <c r="A79" s="4" t="s">
        <v>158</v>
      </c>
      <c r="D79" s="10">
        <f>39.2*0.2</f>
        <v>7.8400000000000007</v>
      </c>
      <c r="E79" s="4" t="s">
        <v>17</v>
      </c>
      <c r="F79" s="10"/>
      <c r="G79" s="7"/>
    </row>
    <row r="80" spans="1:8">
      <c r="B80" s="4" t="s">
        <v>233</v>
      </c>
      <c r="D80" s="17"/>
      <c r="E80" s="3" t="s">
        <v>12</v>
      </c>
      <c r="F80" s="10"/>
      <c r="G80" s="10"/>
      <c r="H80" s="10"/>
    </row>
    <row r="81" spans="1:8">
      <c r="A81" s="4" t="s">
        <v>159</v>
      </c>
      <c r="D81" s="10">
        <v>69</v>
      </c>
      <c r="E81" s="4" t="s">
        <v>17</v>
      </c>
      <c r="F81" s="10"/>
      <c r="G81" s="10"/>
      <c r="H81" s="10"/>
    </row>
    <row r="82" spans="1:8">
      <c r="B82" s="4" t="s">
        <v>232</v>
      </c>
      <c r="D82" s="17"/>
      <c r="E82" s="28"/>
      <c r="F82" s="10"/>
      <c r="G82" s="10"/>
      <c r="H82" s="10"/>
    </row>
    <row r="83" spans="1:8">
      <c r="B83" s="4"/>
      <c r="D83" s="17"/>
      <c r="E83" s="28"/>
      <c r="F83" s="35"/>
      <c r="G83" s="35"/>
      <c r="H83" s="35"/>
    </row>
    <row r="84" spans="1:8">
      <c r="C84" s="3" t="s">
        <v>12</v>
      </c>
      <c r="D84" s="6"/>
      <c r="F84" s="7"/>
      <c r="G84" s="7"/>
    </row>
    <row r="85" spans="1:8">
      <c r="A85" s="39" t="s">
        <v>196</v>
      </c>
      <c r="B85" s="40"/>
      <c r="C85" s="40"/>
      <c r="D85" s="41"/>
      <c r="E85" s="42" t="s">
        <v>12</v>
      </c>
      <c r="F85" s="43"/>
      <c r="G85" s="43"/>
      <c r="H85" s="43"/>
    </row>
    <row r="86" spans="1:8">
      <c r="F86" s="7"/>
      <c r="G86" s="7"/>
    </row>
    <row r="87" spans="1:8">
      <c r="A87" s="2" t="s">
        <v>198</v>
      </c>
      <c r="F87" s="7"/>
      <c r="G87" s="7"/>
    </row>
    <row r="88" spans="1:8">
      <c r="F88" s="7"/>
      <c r="G88" s="7"/>
    </row>
    <row r="89" spans="1:8">
      <c r="A89" s="2" t="s">
        <v>197</v>
      </c>
      <c r="E89" s="28"/>
      <c r="F89" s="7"/>
      <c r="G89" s="7"/>
    </row>
    <row r="90" spans="1:8">
      <c r="A90" s="4" t="s">
        <v>160</v>
      </c>
      <c r="D90" s="10">
        <f>D104</f>
        <v>174</v>
      </c>
      <c r="E90" s="4" t="s">
        <v>17</v>
      </c>
      <c r="F90" s="10"/>
      <c r="G90" s="7"/>
    </row>
    <row r="91" spans="1:8">
      <c r="B91" s="4" t="s">
        <v>456</v>
      </c>
      <c r="D91" s="17"/>
      <c r="E91" s="3" t="s">
        <v>12</v>
      </c>
      <c r="F91" s="10"/>
      <c r="G91" s="10"/>
      <c r="H91" s="10"/>
    </row>
    <row r="92" spans="1:8">
      <c r="A92" s="4" t="s">
        <v>161</v>
      </c>
      <c r="B92" s="4"/>
      <c r="D92" s="10">
        <v>40</v>
      </c>
      <c r="E92" s="4" t="s">
        <v>17</v>
      </c>
      <c r="F92" s="10"/>
      <c r="G92" s="10"/>
      <c r="H92" s="10"/>
    </row>
    <row r="93" spans="1:8">
      <c r="B93" s="4" t="s">
        <v>457</v>
      </c>
      <c r="D93" s="17"/>
      <c r="E93" s="3" t="s">
        <v>12</v>
      </c>
      <c r="F93" s="10"/>
      <c r="G93" s="10"/>
      <c r="H93" s="10"/>
    </row>
    <row r="94" spans="1:8">
      <c r="A94" s="4" t="s">
        <v>243</v>
      </c>
      <c r="B94" s="4"/>
      <c r="D94" s="10">
        <f>D102</f>
        <v>46</v>
      </c>
      <c r="E94" s="4" t="s">
        <v>17</v>
      </c>
      <c r="F94" s="10"/>
      <c r="G94" s="10"/>
      <c r="H94" s="10"/>
    </row>
    <row r="95" spans="1:8">
      <c r="B95" s="4" t="s">
        <v>458</v>
      </c>
      <c r="E95" s="3" t="s">
        <v>12</v>
      </c>
      <c r="F95" s="10"/>
      <c r="G95" s="10"/>
      <c r="H95" s="10"/>
    </row>
    <row r="96" spans="1:8">
      <c r="A96" s="4" t="s">
        <v>234</v>
      </c>
      <c r="B96" s="4"/>
      <c r="D96" s="10">
        <v>11.4</v>
      </c>
      <c r="E96" s="4" t="s">
        <v>21</v>
      </c>
      <c r="F96" s="10"/>
      <c r="G96" s="10"/>
      <c r="H96" s="10"/>
    </row>
    <row r="97" spans="1:8">
      <c r="B97" s="4" t="s">
        <v>246</v>
      </c>
      <c r="F97" s="10"/>
      <c r="G97" s="10"/>
      <c r="H97" s="10"/>
    </row>
    <row r="98" spans="1:8">
      <c r="F98" s="35"/>
      <c r="G98" s="35"/>
      <c r="H98" s="35"/>
    </row>
    <row r="99" spans="1:8" s="28" customFormat="1">
      <c r="A99" s="2" t="s">
        <v>162</v>
      </c>
      <c r="B99"/>
      <c r="C99"/>
      <c r="D99" s="17"/>
      <c r="E99"/>
      <c r="F99" s="10"/>
      <c r="G99" s="31"/>
      <c r="H99"/>
    </row>
    <row r="100" spans="1:8" s="28" customFormat="1">
      <c r="A100" s="4" t="s">
        <v>236</v>
      </c>
      <c r="B100"/>
      <c r="C100"/>
      <c r="D100" s="10">
        <f>D102+D104</f>
        <v>220</v>
      </c>
      <c r="E100" s="4" t="s">
        <v>17</v>
      </c>
      <c r="F100" s="10"/>
      <c r="G100" s="10"/>
      <c r="H100" s="10"/>
    </row>
    <row r="101" spans="1:8" s="28" customFormat="1">
      <c r="A101"/>
      <c r="B101" s="4" t="s">
        <v>459</v>
      </c>
      <c r="C101"/>
      <c r="D101" s="7"/>
      <c r="E101" s="3" t="s">
        <v>12</v>
      </c>
      <c r="F101" s="10"/>
      <c r="G101" s="10"/>
      <c r="H101" s="10"/>
    </row>
    <row r="102" spans="1:8">
      <c r="A102" s="4" t="s">
        <v>235</v>
      </c>
      <c r="B102" s="4"/>
      <c r="D102" s="10">
        <v>46</v>
      </c>
      <c r="E102" s="4" t="s">
        <v>17</v>
      </c>
      <c r="F102" s="10"/>
      <c r="G102" s="10"/>
      <c r="H102" s="10"/>
    </row>
    <row r="103" spans="1:8">
      <c r="B103" s="4" t="s">
        <v>460</v>
      </c>
      <c r="D103" s="17"/>
      <c r="E103" s="3" t="s">
        <v>12</v>
      </c>
      <c r="F103" s="10"/>
      <c r="G103" s="10"/>
      <c r="H103" s="10"/>
    </row>
    <row r="104" spans="1:8">
      <c r="A104" s="4" t="s">
        <v>237</v>
      </c>
      <c r="B104" s="4"/>
      <c r="D104" s="10">
        <v>174</v>
      </c>
      <c r="E104" s="4" t="s">
        <v>17</v>
      </c>
      <c r="F104" s="10"/>
      <c r="G104" s="10"/>
      <c r="H104" s="10"/>
    </row>
    <row r="105" spans="1:8">
      <c r="B105" s="4" t="s">
        <v>461</v>
      </c>
      <c r="D105" s="17"/>
      <c r="E105" s="3" t="s">
        <v>12</v>
      </c>
      <c r="F105" s="10"/>
      <c r="G105" s="10"/>
      <c r="H105" s="10"/>
    </row>
    <row r="106" spans="1:8">
      <c r="A106" s="4" t="s">
        <v>265</v>
      </c>
      <c r="B106" s="4"/>
      <c r="D106" s="10">
        <f>52+(202.5*0.2)</f>
        <v>92.5</v>
      </c>
      <c r="E106" s="4" t="s">
        <v>17</v>
      </c>
      <c r="F106" s="10"/>
      <c r="G106" s="10"/>
      <c r="H106" s="10"/>
    </row>
    <row r="107" spans="1:8">
      <c r="B107" s="4" t="s">
        <v>462</v>
      </c>
      <c r="D107" s="17"/>
      <c r="E107" s="3" t="s">
        <v>12</v>
      </c>
      <c r="F107" s="10"/>
      <c r="G107" s="10"/>
      <c r="H107" s="10"/>
    </row>
    <row r="108" spans="1:8">
      <c r="A108" s="4" t="s">
        <v>266</v>
      </c>
      <c r="B108" s="4"/>
      <c r="D108" s="10">
        <f>(D48+D50)*2*0.2</f>
        <v>18.924000000000003</v>
      </c>
      <c r="E108" s="4" t="s">
        <v>17</v>
      </c>
      <c r="F108" s="10"/>
      <c r="G108" s="10"/>
      <c r="H108" s="10"/>
    </row>
    <row r="109" spans="1:8">
      <c r="B109" s="4" t="s">
        <v>238</v>
      </c>
      <c r="D109" s="17"/>
      <c r="F109" s="10"/>
      <c r="G109" s="10"/>
      <c r="H109" s="10"/>
    </row>
    <row r="110" spans="1:8">
      <c r="F110" s="35"/>
      <c r="G110" s="35"/>
      <c r="H110" s="35"/>
    </row>
    <row r="111" spans="1:8">
      <c r="F111" s="37"/>
      <c r="G111" s="34"/>
      <c r="H111" s="22"/>
    </row>
    <row r="112" spans="1:8">
      <c r="A112" s="39" t="s">
        <v>199</v>
      </c>
      <c r="B112" s="40"/>
      <c r="C112" s="40"/>
      <c r="D112" s="41"/>
      <c r="E112" s="42" t="s">
        <v>12</v>
      </c>
      <c r="F112" s="43"/>
      <c r="G112" s="43"/>
      <c r="H112" s="43"/>
    </row>
    <row r="113" spans="1:8">
      <c r="F113" s="37"/>
      <c r="G113" s="34"/>
      <c r="H113" s="22"/>
    </row>
    <row r="114" spans="1:8">
      <c r="A114" s="2" t="s">
        <v>163</v>
      </c>
      <c r="B114" s="28"/>
      <c r="C114" s="28"/>
      <c r="D114" s="17"/>
      <c r="E114" s="28"/>
      <c r="F114" s="37"/>
      <c r="G114" s="37"/>
      <c r="H114" s="37"/>
    </row>
    <row r="115" spans="1:8">
      <c r="A115" s="28"/>
      <c r="B115" s="28"/>
      <c r="C115" s="28"/>
      <c r="D115" s="17"/>
      <c r="E115" s="3" t="s">
        <v>12</v>
      </c>
      <c r="F115" s="37"/>
      <c r="G115" s="34"/>
      <c r="H115" s="22"/>
    </row>
    <row r="116" spans="1:8">
      <c r="A116" s="4" t="s">
        <v>240</v>
      </c>
      <c r="B116" s="28"/>
      <c r="C116" s="28"/>
      <c r="D116" s="10">
        <f>118*0.05</f>
        <v>5.9</v>
      </c>
      <c r="E116" s="4" t="s">
        <v>18</v>
      </c>
      <c r="F116" s="10"/>
      <c r="G116" s="17"/>
      <c r="H116" s="28"/>
    </row>
    <row r="117" spans="1:8">
      <c r="A117" s="28"/>
      <c r="B117" s="4" t="s">
        <v>89</v>
      </c>
      <c r="C117" s="28"/>
      <c r="D117" s="17"/>
      <c r="E117" s="3" t="s">
        <v>12</v>
      </c>
      <c r="F117" s="10"/>
      <c r="G117" s="10"/>
      <c r="H117" s="10"/>
    </row>
    <row r="118" spans="1:8">
      <c r="A118" s="4" t="s">
        <v>244</v>
      </c>
      <c r="D118" s="10">
        <v>8.3000000000000007</v>
      </c>
      <c r="E118" s="4" t="s">
        <v>18</v>
      </c>
      <c r="F118" s="10"/>
      <c r="G118" s="10"/>
      <c r="H118" s="10"/>
    </row>
    <row r="119" spans="1:8">
      <c r="B119" s="4" t="s">
        <v>463</v>
      </c>
      <c r="D119" s="17"/>
      <c r="E119" s="3" t="s">
        <v>12</v>
      </c>
      <c r="F119" s="10"/>
      <c r="G119" s="10"/>
      <c r="H119" s="10"/>
    </row>
    <row r="120" spans="1:8">
      <c r="A120" s="4" t="s">
        <v>164</v>
      </c>
      <c r="B120" s="4"/>
      <c r="D120" s="10">
        <v>110.9</v>
      </c>
      <c r="E120" s="4" t="s">
        <v>17</v>
      </c>
      <c r="F120" s="10"/>
      <c r="G120" s="7"/>
    </row>
    <row r="121" spans="1:8">
      <c r="B121" s="4" t="s">
        <v>245</v>
      </c>
      <c r="D121" s="17"/>
      <c r="E121" s="3" t="s">
        <v>12</v>
      </c>
      <c r="F121" s="10"/>
      <c r="G121" s="10"/>
      <c r="H121" s="10"/>
    </row>
    <row r="122" spans="1:8">
      <c r="A122" s="4" t="s">
        <v>253</v>
      </c>
      <c r="B122" s="28"/>
      <c r="C122" s="28"/>
      <c r="D122" s="10">
        <v>90.93</v>
      </c>
      <c r="E122" s="4" t="s">
        <v>17</v>
      </c>
      <c r="F122" s="10"/>
      <c r="G122" s="31"/>
    </row>
    <row r="123" spans="1:8">
      <c r="A123" s="28"/>
      <c r="B123" s="4"/>
      <c r="C123" s="28"/>
      <c r="D123" s="17"/>
      <c r="E123" s="3" t="s">
        <v>12</v>
      </c>
      <c r="F123" s="10"/>
      <c r="G123" s="10"/>
      <c r="H123" s="10"/>
    </row>
    <row r="124" spans="1:8">
      <c r="A124" s="4" t="s">
        <v>165</v>
      </c>
      <c r="B124" s="4"/>
      <c r="D124" s="10">
        <v>50</v>
      </c>
      <c r="E124" s="4" t="s">
        <v>17</v>
      </c>
      <c r="F124" s="10"/>
      <c r="G124" s="10"/>
      <c r="H124" s="10"/>
    </row>
    <row r="125" spans="1:8">
      <c r="B125" s="4"/>
      <c r="D125" s="17"/>
      <c r="E125" s="3" t="s">
        <v>12</v>
      </c>
      <c r="F125" s="10"/>
      <c r="G125" s="10"/>
      <c r="H125" s="10"/>
    </row>
    <row r="126" spans="1:8">
      <c r="A126" s="4" t="s">
        <v>255</v>
      </c>
      <c r="B126" s="28"/>
      <c r="C126" s="28"/>
      <c r="D126" s="10">
        <f>33.75*0.05</f>
        <v>1.6875</v>
      </c>
      <c r="E126" s="4" t="s">
        <v>18</v>
      </c>
      <c r="F126" s="10"/>
      <c r="G126" s="31"/>
      <c r="H126" s="33"/>
    </row>
    <row r="127" spans="1:8">
      <c r="A127" s="28"/>
      <c r="B127" s="4" t="s">
        <v>89</v>
      </c>
      <c r="C127" s="28"/>
      <c r="D127" s="17"/>
      <c r="E127" s="3" t="s">
        <v>12</v>
      </c>
      <c r="F127" s="10"/>
      <c r="G127" s="10"/>
      <c r="H127" s="10"/>
    </row>
    <row r="128" spans="1:8">
      <c r="F128" s="14"/>
      <c r="G128" s="14"/>
      <c r="H128" s="14"/>
    </row>
    <row r="129" spans="1:8">
      <c r="A129" s="39" t="s">
        <v>119</v>
      </c>
      <c r="B129" s="40"/>
      <c r="C129" s="40"/>
      <c r="D129" s="41"/>
      <c r="E129" s="42" t="s">
        <v>12</v>
      </c>
      <c r="F129" s="43"/>
      <c r="G129" s="43"/>
      <c r="H129" s="43"/>
    </row>
    <row r="130" spans="1:8">
      <c r="F130" s="7"/>
      <c r="G130" s="7"/>
    </row>
    <row r="131" spans="1:8">
      <c r="A131" s="2" t="s">
        <v>166</v>
      </c>
      <c r="B131" s="28"/>
      <c r="C131" s="28"/>
      <c r="D131" s="17"/>
      <c r="E131" s="28"/>
      <c r="F131" s="7"/>
      <c r="G131" s="7"/>
    </row>
    <row r="132" spans="1:8">
      <c r="F132" s="7"/>
      <c r="G132" s="7"/>
    </row>
    <row r="133" spans="1:8">
      <c r="A133" s="2" t="s">
        <v>167</v>
      </c>
      <c r="F133" s="7"/>
      <c r="G133" s="7"/>
    </row>
    <row r="134" spans="1:8">
      <c r="A134" s="4" t="s">
        <v>168</v>
      </c>
      <c r="D134" s="10">
        <v>5</v>
      </c>
      <c r="E134" s="4" t="s">
        <v>11</v>
      </c>
      <c r="F134" s="10"/>
      <c r="G134" s="7"/>
    </row>
    <row r="135" spans="1:8">
      <c r="B135" s="4" t="s">
        <v>464</v>
      </c>
      <c r="E135" s="3" t="s">
        <v>12</v>
      </c>
      <c r="F135" s="10"/>
      <c r="G135" s="10"/>
      <c r="H135" s="10"/>
    </row>
    <row r="136" spans="1:8">
      <c r="A136" s="4" t="s">
        <v>169</v>
      </c>
      <c r="B136" s="4"/>
      <c r="D136" s="10">
        <v>3</v>
      </c>
      <c r="E136" s="4" t="s">
        <v>11</v>
      </c>
      <c r="F136" s="10"/>
      <c r="G136" s="10"/>
      <c r="H136" s="10"/>
    </row>
    <row r="137" spans="1:8">
      <c r="B137" s="4" t="s">
        <v>465</v>
      </c>
      <c r="E137" s="3" t="s">
        <v>12</v>
      </c>
      <c r="F137" s="10"/>
      <c r="G137" s="10"/>
      <c r="H137" s="10"/>
    </row>
    <row r="138" spans="1:8">
      <c r="A138" s="4" t="s">
        <v>250</v>
      </c>
      <c r="B138" s="4"/>
      <c r="D138" s="10">
        <v>1</v>
      </c>
      <c r="E138" s="4" t="s">
        <v>11</v>
      </c>
      <c r="F138" s="10"/>
      <c r="G138" s="7"/>
      <c r="H138" s="28"/>
    </row>
    <row r="139" spans="1:8">
      <c r="B139" s="4" t="s">
        <v>248</v>
      </c>
      <c r="E139" s="3" t="s">
        <v>12</v>
      </c>
      <c r="F139" s="10"/>
      <c r="G139" s="10"/>
      <c r="H139" s="10"/>
    </row>
    <row r="140" spans="1:8">
      <c r="A140" s="4" t="s">
        <v>251</v>
      </c>
      <c r="B140" s="4"/>
      <c r="D140" s="10">
        <v>3</v>
      </c>
      <c r="E140" s="4" t="s">
        <v>11</v>
      </c>
      <c r="F140" s="10"/>
      <c r="G140" s="10"/>
      <c r="H140" s="10"/>
    </row>
    <row r="141" spans="1:8">
      <c r="B141" s="4" t="s">
        <v>249</v>
      </c>
      <c r="E141" s="3" t="s">
        <v>12</v>
      </c>
      <c r="F141" s="10"/>
      <c r="G141" s="10"/>
      <c r="H141" s="10"/>
    </row>
    <row r="142" spans="1:8">
      <c r="A142" s="4" t="s">
        <v>252</v>
      </c>
      <c r="D142" s="10">
        <v>1</v>
      </c>
      <c r="E142" s="4" t="s">
        <v>43</v>
      </c>
      <c r="F142" s="10"/>
      <c r="G142" s="10"/>
      <c r="H142" s="10"/>
    </row>
    <row r="143" spans="1:8">
      <c r="E143" s="3" t="s">
        <v>12</v>
      </c>
      <c r="F143" s="10"/>
      <c r="G143" s="10"/>
      <c r="H143" s="10"/>
    </row>
    <row r="144" spans="1:8">
      <c r="F144" s="35"/>
      <c r="G144" s="35"/>
      <c r="H144" s="35"/>
    </row>
    <row r="145" spans="1:8">
      <c r="A145" s="2" t="s">
        <v>170</v>
      </c>
      <c r="F145" s="17"/>
      <c r="G145" s="7"/>
    </row>
    <row r="146" spans="1:8">
      <c r="A146" s="4" t="s">
        <v>171</v>
      </c>
      <c r="D146" s="10">
        <v>14</v>
      </c>
      <c r="E146" s="4" t="s">
        <v>11</v>
      </c>
      <c r="F146" s="10"/>
      <c r="G146" s="7"/>
      <c r="H146" s="65"/>
    </row>
    <row r="147" spans="1:8">
      <c r="E147" s="3" t="s">
        <v>12</v>
      </c>
      <c r="F147" s="10"/>
      <c r="G147" s="10"/>
      <c r="H147" s="10"/>
    </row>
    <row r="148" spans="1:8">
      <c r="A148" s="4" t="s">
        <v>172</v>
      </c>
      <c r="D148" s="10">
        <v>203</v>
      </c>
      <c r="E148" s="4" t="s">
        <v>21</v>
      </c>
      <c r="F148" s="10"/>
      <c r="G148" s="10"/>
      <c r="H148" s="10"/>
    </row>
    <row r="149" spans="1:8">
      <c r="B149" s="109" t="s">
        <v>466</v>
      </c>
      <c r="E149" s="3" t="s">
        <v>12</v>
      </c>
      <c r="F149" s="10"/>
      <c r="G149" s="10"/>
      <c r="H149" s="10"/>
    </row>
    <row r="150" spans="1:8">
      <c r="A150" s="4" t="s">
        <v>173</v>
      </c>
      <c r="D150" s="10">
        <v>50</v>
      </c>
      <c r="E150" s="4" t="s">
        <v>21</v>
      </c>
      <c r="F150" s="10"/>
      <c r="G150" s="7"/>
    </row>
    <row r="151" spans="1:8">
      <c r="B151" s="109" t="s">
        <v>467</v>
      </c>
      <c r="E151" s="3" t="s">
        <v>12</v>
      </c>
      <c r="F151" s="10"/>
      <c r="G151" s="10"/>
      <c r="H151" s="10"/>
    </row>
    <row r="152" spans="1:8">
      <c r="A152" s="4" t="s">
        <v>174</v>
      </c>
      <c r="D152" s="10">
        <v>2</v>
      </c>
      <c r="E152" s="4" t="s">
        <v>11</v>
      </c>
      <c r="F152" s="10"/>
      <c r="G152" s="10"/>
      <c r="H152" s="10"/>
    </row>
    <row r="153" spans="1:8">
      <c r="B153" s="110"/>
      <c r="C153" s="28"/>
      <c r="E153" s="3" t="s">
        <v>12</v>
      </c>
      <c r="F153" s="10"/>
      <c r="G153" s="10"/>
      <c r="H153" s="10"/>
    </row>
    <row r="154" spans="1:8">
      <c r="A154" s="4" t="s">
        <v>175</v>
      </c>
      <c r="D154" s="10">
        <v>6</v>
      </c>
      <c r="E154" s="4" t="s">
        <v>11</v>
      </c>
      <c r="F154" s="10"/>
      <c r="G154" s="10"/>
      <c r="H154" s="10"/>
    </row>
    <row r="155" spans="1:8">
      <c r="B155" s="110" t="s">
        <v>468</v>
      </c>
      <c r="C155" s="28"/>
      <c r="E155" s="3" t="s">
        <v>12</v>
      </c>
      <c r="F155" s="10"/>
      <c r="G155" s="10"/>
      <c r="H155" s="10"/>
    </row>
    <row r="156" spans="1:8">
      <c r="A156" s="4" t="s">
        <v>176</v>
      </c>
      <c r="D156" s="10">
        <v>6</v>
      </c>
      <c r="E156" s="4" t="s">
        <v>11</v>
      </c>
      <c r="F156" s="10"/>
      <c r="G156" s="7"/>
    </row>
    <row r="157" spans="1:8">
      <c r="B157" s="121" t="s">
        <v>469</v>
      </c>
      <c r="E157" s="3" t="s">
        <v>12</v>
      </c>
      <c r="F157" s="10"/>
      <c r="G157" s="10"/>
      <c r="H157" s="10"/>
    </row>
    <row r="158" spans="1:8">
      <c r="A158" s="4" t="s">
        <v>177</v>
      </c>
      <c r="D158" s="10">
        <v>2</v>
      </c>
      <c r="E158" s="4" t="s">
        <v>11</v>
      </c>
      <c r="F158" s="10"/>
      <c r="G158" s="7"/>
    </row>
    <row r="159" spans="1:8" s="28" customFormat="1">
      <c r="A159"/>
      <c r="B159" s="121" t="s">
        <v>470</v>
      </c>
      <c r="C159"/>
      <c r="D159" s="7"/>
      <c r="E159" s="3" t="s">
        <v>12</v>
      </c>
      <c r="F159" s="10"/>
      <c r="G159" s="10"/>
      <c r="H159" s="10"/>
    </row>
    <row r="160" spans="1:8">
      <c r="A160" s="4" t="s">
        <v>178</v>
      </c>
      <c r="D160" s="10">
        <v>1</v>
      </c>
      <c r="E160" s="4" t="s">
        <v>11</v>
      </c>
      <c r="F160" s="10"/>
      <c r="G160" s="10"/>
      <c r="H160" s="10"/>
    </row>
    <row r="161" spans="1:8" s="28" customFormat="1">
      <c r="A161"/>
      <c r="B161" s="113"/>
      <c r="C161"/>
      <c r="D161" s="7"/>
      <c r="E161" s="3" t="s">
        <v>12</v>
      </c>
      <c r="F161" s="10"/>
      <c r="G161" s="10"/>
      <c r="H161" s="10"/>
    </row>
    <row r="162" spans="1:8">
      <c r="A162" s="4" t="s">
        <v>179</v>
      </c>
      <c r="D162" s="10">
        <v>3</v>
      </c>
      <c r="E162" s="4" t="s">
        <v>11</v>
      </c>
      <c r="F162" s="10"/>
      <c r="G162" s="7"/>
    </row>
    <row r="163" spans="1:8">
      <c r="B163" s="109" t="s">
        <v>471</v>
      </c>
      <c r="E163" s="3" t="s">
        <v>12</v>
      </c>
      <c r="F163" s="10"/>
      <c r="G163" s="10"/>
      <c r="H163" s="10"/>
    </row>
    <row r="164" spans="1:8">
      <c r="A164" s="4" t="s">
        <v>180</v>
      </c>
      <c r="D164" s="10">
        <v>53</v>
      </c>
      <c r="E164" s="4" t="s">
        <v>21</v>
      </c>
      <c r="F164" s="10"/>
      <c r="G164" s="10"/>
      <c r="H164" s="10"/>
    </row>
    <row r="165" spans="1:8">
      <c r="B165" s="121"/>
      <c r="E165" s="3" t="s">
        <v>12</v>
      </c>
      <c r="F165" s="10"/>
      <c r="G165" s="10"/>
      <c r="H165" s="10"/>
    </row>
    <row r="166" spans="1:8">
      <c r="A166" s="4" t="s">
        <v>181</v>
      </c>
      <c r="D166" s="10">
        <v>86</v>
      </c>
      <c r="E166" s="4" t="s">
        <v>11</v>
      </c>
      <c r="F166" s="10"/>
      <c r="G166" s="10"/>
      <c r="H166" s="10"/>
    </row>
    <row r="167" spans="1:8">
      <c r="E167" s="3" t="s">
        <v>12</v>
      </c>
      <c r="F167" s="10"/>
      <c r="G167" s="10"/>
      <c r="H167" s="10"/>
    </row>
    <row r="168" spans="1:8">
      <c r="A168" s="4" t="s">
        <v>182</v>
      </c>
      <c r="D168" s="10">
        <v>14</v>
      </c>
      <c r="E168" s="4" t="s">
        <v>11</v>
      </c>
      <c r="F168" s="10"/>
      <c r="G168" s="7"/>
    </row>
    <row r="169" spans="1:8">
      <c r="B169" s="109"/>
      <c r="F169" s="10"/>
      <c r="G169" s="10"/>
      <c r="H169" s="10"/>
    </row>
    <row r="170" spans="1:8">
      <c r="F170" s="35"/>
      <c r="G170" s="35"/>
      <c r="H170" s="35"/>
    </row>
    <row r="171" spans="1:8">
      <c r="A171" s="2" t="s">
        <v>183</v>
      </c>
      <c r="F171" s="17"/>
      <c r="G171" s="7"/>
    </row>
    <row r="172" spans="1:8">
      <c r="A172" s="4" t="s">
        <v>184</v>
      </c>
      <c r="D172" s="10">
        <v>2</v>
      </c>
      <c r="E172" s="4" t="s">
        <v>11</v>
      </c>
      <c r="F172" s="10"/>
      <c r="G172" s="10"/>
    </row>
    <row r="173" spans="1:8">
      <c r="B173" s="109"/>
      <c r="E173" s="3" t="s">
        <v>12</v>
      </c>
      <c r="F173" s="10"/>
      <c r="G173" s="10"/>
      <c r="H173" s="10"/>
    </row>
    <row r="174" spans="1:8">
      <c r="A174" s="4" t="s">
        <v>185</v>
      </c>
      <c r="D174" s="10">
        <v>1</v>
      </c>
      <c r="E174" s="4" t="s">
        <v>11</v>
      </c>
      <c r="F174" s="10"/>
      <c r="G174" s="10"/>
      <c r="H174" s="10"/>
    </row>
    <row r="175" spans="1:8">
      <c r="B175" s="109"/>
      <c r="E175" s="3" t="s">
        <v>12</v>
      </c>
      <c r="F175" s="10"/>
      <c r="G175" s="10"/>
      <c r="H175" s="10"/>
    </row>
    <row r="176" spans="1:8">
      <c r="A176" s="4" t="s">
        <v>186</v>
      </c>
      <c r="D176" s="10">
        <v>1</v>
      </c>
      <c r="E176" s="4" t="s">
        <v>11</v>
      </c>
      <c r="F176" s="10"/>
      <c r="G176" s="10"/>
      <c r="H176" s="10"/>
    </row>
    <row r="177" spans="1:8">
      <c r="B177" s="109"/>
      <c r="E177" s="3" t="s">
        <v>12</v>
      </c>
      <c r="F177" s="10"/>
      <c r="G177" s="10"/>
      <c r="H177" s="10"/>
    </row>
    <row r="178" spans="1:8">
      <c r="A178" s="4" t="s">
        <v>187</v>
      </c>
      <c r="D178" s="10">
        <v>4</v>
      </c>
      <c r="E178" s="4" t="s">
        <v>11</v>
      </c>
      <c r="F178" s="10"/>
      <c r="G178" s="10"/>
    </row>
    <row r="179" spans="1:8">
      <c r="B179" s="109"/>
      <c r="E179" s="3" t="s">
        <v>12</v>
      </c>
      <c r="F179" s="10"/>
      <c r="G179" s="10"/>
      <c r="H179" s="10"/>
    </row>
    <row r="180" spans="1:8">
      <c r="A180" s="4" t="s">
        <v>188</v>
      </c>
      <c r="D180" s="10">
        <v>7</v>
      </c>
      <c r="E180" s="4" t="s">
        <v>21</v>
      </c>
      <c r="F180" s="10"/>
      <c r="G180" s="10"/>
    </row>
    <row r="181" spans="1:8">
      <c r="E181" s="3" t="s">
        <v>12</v>
      </c>
      <c r="F181" s="10"/>
      <c r="G181" s="10"/>
      <c r="H181" s="10"/>
    </row>
    <row r="182" spans="1:8">
      <c r="A182" s="4" t="s">
        <v>189</v>
      </c>
      <c r="D182" s="10">
        <v>9</v>
      </c>
      <c r="E182" s="4" t="s">
        <v>21</v>
      </c>
      <c r="F182" s="10"/>
      <c r="G182" s="10"/>
      <c r="H182" s="10"/>
    </row>
    <row r="183" spans="1:8">
      <c r="E183" s="3" t="s">
        <v>12</v>
      </c>
      <c r="F183" s="10"/>
      <c r="G183" s="10"/>
      <c r="H183" s="10"/>
    </row>
    <row r="184" spans="1:8">
      <c r="A184" s="4" t="s">
        <v>190</v>
      </c>
      <c r="D184" s="10">
        <v>12</v>
      </c>
      <c r="E184" s="4" t="s">
        <v>21</v>
      </c>
      <c r="F184" s="10"/>
      <c r="G184" s="10"/>
    </row>
    <row r="185" spans="1:8">
      <c r="E185" s="3" t="s">
        <v>12</v>
      </c>
      <c r="F185" s="10"/>
      <c r="G185" s="10"/>
      <c r="H185" s="10"/>
    </row>
    <row r="186" spans="1:8">
      <c r="A186" s="4" t="s">
        <v>191</v>
      </c>
      <c r="D186" s="10">
        <v>1</v>
      </c>
      <c r="E186" s="4" t="s">
        <v>11</v>
      </c>
      <c r="F186" s="10"/>
      <c r="G186" s="10"/>
      <c r="H186" s="10"/>
    </row>
    <row r="187" spans="1:8">
      <c r="B187" s="28"/>
      <c r="C187" s="28"/>
      <c r="E187" s="3" t="s">
        <v>12</v>
      </c>
      <c r="F187" s="10"/>
      <c r="G187" s="10"/>
      <c r="H187" s="10"/>
    </row>
    <row r="188" spans="1:8">
      <c r="A188" s="4" t="s">
        <v>192</v>
      </c>
      <c r="B188" s="28"/>
      <c r="C188" s="28"/>
      <c r="D188" s="10">
        <v>23</v>
      </c>
      <c r="E188" s="4" t="s">
        <v>21</v>
      </c>
      <c r="F188" s="10"/>
      <c r="G188" s="10"/>
      <c r="H188" s="10"/>
    </row>
    <row r="189" spans="1:8">
      <c r="E189" s="3" t="s">
        <v>12</v>
      </c>
      <c r="F189" s="10"/>
      <c r="G189" s="10"/>
      <c r="H189" s="10"/>
    </row>
    <row r="190" spans="1:8">
      <c r="A190" s="4" t="s">
        <v>193</v>
      </c>
      <c r="D190" s="10">
        <v>18</v>
      </c>
      <c r="E190" s="4" t="s">
        <v>11</v>
      </c>
      <c r="F190" s="10"/>
      <c r="G190" s="10"/>
    </row>
    <row r="191" spans="1:8">
      <c r="F191" s="10"/>
      <c r="G191" s="10"/>
      <c r="H191" s="10"/>
    </row>
    <row r="192" spans="1:8">
      <c r="F192" s="35"/>
      <c r="G192" s="35"/>
      <c r="H192" s="35"/>
    </row>
    <row r="193" spans="1:8" s="28" customFormat="1">
      <c r="D193" s="17"/>
    </row>
    <row r="194" spans="1:8">
      <c r="A194" s="39" t="s">
        <v>194</v>
      </c>
      <c r="B194" s="40"/>
      <c r="C194" s="40"/>
      <c r="D194" s="41"/>
      <c r="E194" s="42" t="s">
        <v>12</v>
      </c>
      <c r="F194" s="43"/>
      <c r="G194" s="43"/>
      <c r="H194" s="43"/>
    </row>
    <row r="195" spans="1:8">
      <c r="A195" s="11"/>
      <c r="B195" s="22"/>
      <c r="C195" s="22"/>
      <c r="D195" s="34"/>
      <c r="E195" s="13"/>
      <c r="F195" s="14"/>
      <c r="G195" s="14"/>
      <c r="H195" s="28"/>
    </row>
    <row r="196" spans="1:8">
      <c r="A196" s="2" t="s">
        <v>52</v>
      </c>
      <c r="B196" s="28"/>
      <c r="C196" s="28"/>
      <c r="D196" s="17"/>
      <c r="E196" s="28"/>
      <c r="F196" s="17"/>
      <c r="G196" s="17"/>
      <c r="H196" s="28"/>
    </row>
    <row r="197" spans="1:8">
      <c r="A197" s="2"/>
      <c r="B197" s="28"/>
      <c r="C197" s="28"/>
      <c r="D197" s="17"/>
      <c r="E197" s="28"/>
      <c r="F197" s="17"/>
      <c r="G197" s="17"/>
      <c r="H197" s="28"/>
    </row>
    <row r="198" spans="1:8">
      <c r="A198" s="4" t="s">
        <v>53</v>
      </c>
      <c r="B198" s="4"/>
      <c r="C198" s="28"/>
      <c r="D198" s="10">
        <f>D10</f>
        <v>202.5</v>
      </c>
      <c r="E198" s="4" t="s">
        <v>17</v>
      </c>
      <c r="F198" s="10"/>
      <c r="G198" s="17"/>
      <c r="H198" s="28"/>
    </row>
    <row r="199" spans="1:8">
      <c r="A199" s="4"/>
      <c r="B199" s="4" t="s">
        <v>386</v>
      </c>
      <c r="C199" s="28"/>
      <c r="D199" s="17"/>
      <c r="E199" s="3" t="s">
        <v>12</v>
      </c>
      <c r="F199" s="10"/>
      <c r="G199" s="10"/>
      <c r="H199" s="10"/>
    </row>
    <row r="200" spans="1:8">
      <c r="A200" s="22"/>
      <c r="B200" s="63"/>
      <c r="C200" s="22"/>
      <c r="D200" s="34"/>
      <c r="E200" s="13"/>
      <c r="F200" s="37"/>
      <c r="G200" s="37"/>
      <c r="H200" s="37"/>
    </row>
    <row r="201" spans="1:8">
      <c r="A201" s="39" t="s">
        <v>54</v>
      </c>
      <c r="B201" s="40"/>
      <c r="C201" s="40"/>
      <c r="D201" s="41"/>
      <c r="E201" s="42" t="s">
        <v>12</v>
      </c>
      <c r="F201" s="43"/>
      <c r="G201" s="43"/>
      <c r="H201" s="43"/>
    </row>
    <row r="202" spans="1:8" ht="13.5" thickBot="1">
      <c r="A202" s="11"/>
      <c r="B202" s="22"/>
      <c r="C202" s="22"/>
      <c r="D202" s="34"/>
      <c r="E202" s="13"/>
      <c r="F202" s="14"/>
      <c r="G202" s="14"/>
      <c r="H202" s="28"/>
    </row>
    <row r="203" spans="1:8" ht="13.5" thickBot="1">
      <c r="A203" s="51" t="s">
        <v>55</v>
      </c>
      <c r="B203" s="54"/>
      <c r="C203" s="54"/>
      <c r="D203" s="55"/>
      <c r="E203" s="56" t="s">
        <v>12</v>
      </c>
      <c r="F203" s="52"/>
      <c r="G203" s="52"/>
      <c r="H203" s="52"/>
    </row>
    <row r="206" spans="1:8">
      <c r="B206" s="85"/>
    </row>
    <row r="207" spans="1:8">
      <c r="B207" s="85"/>
    </row>
    <row r="208" spans="1:8">
      <c r="B208" s="85"/>
    </row>
    <row r="209" spans="2:2">
      <c r="B209" s="124"/>
    </row>
    <row r="210" spans="2:2">
      <c r="B210" s="85"/>
    </row>
    <row r="211" spans="2:2">
      <c r="B211" s="85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87" fitToHeight="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7"/>
  <sheetViews>
    <sheetView topLeftCell="A204" zoomScale="115" zoomScaleNormal="115" workbookViewId="0">
      <selection activeCell="F214" sqref="F214"/>
    </sheetView>
  </sheetViews>
  <sheetFormatPr defaultRowHeight="12.75"/>
  <cols>
    <col min="1" max="1" width="6.42578125" customWidth="1"/>
    <col min="2" max="2" width="10.28515625" bestFit="1" customWidth="1"/>
    <col min="3" max="3" width="25.85546875" customWidth="1"/>
    <col min="4" max="4" width="8.7109375" style="7" customWidth="1"/>
    <col min="6" max="7" width="12.7109375" customWidth="1"/>
    <col min="8" max="8" width="13.28515625" customWidth="1"/>
    <col min="9" max="9" width="9.28515625" bestFit="1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436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180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D19*0.1</f>
        <v>18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v>180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0.77+0.89+2.75</f>
        <v>4.41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225</v>
      </c>
      <c r="D28" s="10">
        <v>45</v>
      </c>
      <c r="E28" s="4" t="s">
        <v>17</v>
      </c>
      <c r="F28" s="10"/>
      <c r="G28" s="17"/>
    </row>
    <row r="29" spans="1:8">
      <c r="B29" s="4" t="s">
        <v>202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9" t="s">
        <v>149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D32" s="17"/>
      <c r="E32" s="3"/>
      <c r="F32" s="6"/>
      <c r="G32" s="6"/>
    </row>
    <row r="33" spans="1:8">
      <c r="A33" s="2" t="s">
        <v>150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390</v>
      </c>
      <c r="D35" s="17"/>
      <c r="F35" s="17"/>
      <c r="G35" s="17"/>
    </row>
    <row r="36" spans="1:8" s="28" customFormat="1">
      <c r="A36" s="4" t="s">
        <v>201</v>
      </c>
      <c r="D36" s="10">
        <f>9.66+2.88</f>
        <v>12.54</v>
      </c>
      <c r="E36" s="4" t="s">
        <v>18</v>
      </c>
      <c r="F36" s="10"/>
      <c r="G36" s="17"/>
      <c r="H36" s="30"/>
    </row>
    <row r="37" spans="1:8" s="28" customFormat="1">
      <c r="B37" s="4" t="s">
        <v>78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219</v>
      </c>
      <c r="D38" s="10">
        <v>17.48</v>
      </c>
      <c r="E38" s="4" t="s">
        <v>17</v>
      </c>
      <c r="F38" s="10"/>
      <c r="G38" s="17"/>
    </row>
    <row r="39" spans="1:8" s="28" customFormat="1">
      <c r="A39"/>
      <c r="B39" s="4" t="s">
        <v>454</v>
      </c>
      <c r="D39" s="17"/>
      <c r="E39" s="4" t="s">
        <v>12</v>
      </c>
      <c r="F39" s="10"/>
      <c r="G39" s="10"/>
      <c r="H39" s="10"/>
    </row>
    <row r="40" spans="1:8" s="28" customFormat="1">
      <c r="A40" s="4" t="s">
        <v>223</v>
      </c>
      <c r="D40" s="10">
        <v>25.53</v>
      </c>
      <c r="E40" s="4" t="s">
        <v>17</v>
      </c>
      <c r="F40" s="10"/>
      <c r="G40" s="10"/>
      <c r="H40" s="10"/>
    </row>
    <row r="41" spans="1:8" s="28" customFormat="1">
      <c r="A41"/>
      <c r="B41" s="4" t="s">
        <v>480</v>
      </c>
      <c r="D41" s="10"/>
      <c r="E41" s="4"/>
      <c r="F41" s="10"/>
      <c r="G41" s="10"/>
      <c r="H41" s="10"/>
    </row>
    <row r="42" spans="1:8" s="28" customFormat="1">
      <c r="A42" s="4" t="s">
        <v>222</v>
      </c>
      <c r="B42" s="29"/>
      <c r="D42" s="10">
        <v>166</v>
      </c>
      <c r="E42" s="4" t="s">
        <v>17</v>
      </c>
      <c r="F42" s="10"/>
      <c r="G42" s="17"/>
    </row>
    <row r="43" spans="1:8" s="28" customFormat="1">
      <c r="A43"/>
      <c r="B43" s="4" t="s">
        <v>455</v>
      </c>
      <c r="D43" s="17"/>
      <c r="E43" s="3" t="s">
        <v>12</v>
      </c>
      <c r="F43" s="10"/>
      <c r="G43" s="10"/>
      <c r="H43" s="10"/>
    </row>
    <row r="44" spans="1:8" s="28" customFormat="1">
      <c r="B44" s="4"/>
      <c r="D44" s="17"/>
      <c r="E44" s="3" t="s">
        <v>12</v>
      </c>
      <c r="F44" s="35"/>
      <c r="G44" s="35"/>
      <c r="H44" s="35"/>
    </row>
    <row r="45" spans="1:8" s="28" customFormat="1">
      <c r="A45" s="2" t="s">
        <v>152</v>
      </c>
      <c r="B45"/>
      <c r="C45"/>
      <c r="E45" s="3"/>
    </row>
    <row r="46" spans="1:8" s="28" customFormat="1">
      <c r="A46" s="4" t="s">
        <v>203</v>
      </c>
      <c r="D46" s="10">
        <v>4.16</v>
      </c>
      <c r="E46" s="4" t="s">
        <v>17</v>
      </c>
      <c r="F46" s="10"/>
    </row>
    <row r="47" spans="1:8" s="28" customFormat="1">
      <c r="A47"/>
      <c r="B47" s="4" t="s">
        <v>217</v>
      </c>
      <c r="D47" s="17"/>
      <c r="E47" s="3" t="s">
        <v>12</v>
      </c>
      <c r="F47" s="10"/>
      <c r="G47" s="10"/>
      <c r="H47" s="10"/>
    </row>
    <row r="48" spans="1:8" s="28" customFormat="1">
      <c r="A48" s="4" t="s">
        <v>315</v>
      </c>
      <c r="D48" s="10">
        <f>(2.4*2.6*3)</f>
        <v>18.72</v>
      </c>
      <c r="E48" s="4" t="s">
        <v>17</v>
      </c>
      <c r="F48" s="10"/>
      <c r="G48" s="10"/>
      <c r="H48" s="10"/>
    </row>
    <row r="49" spans="1:8" s="28" customFormat="1">
      <c r="B49" s="4" t="s">
        <v>217</v>
      </c>
      <c r="D49" s="17"/>
      <c r="E49" s="3" t="s">
        <v>12</v>
      </c>
      <c r="F49" s="10"/>
      <c r="G49" s="10"/>
      <c r="H49" s="10"/>
    </row>
    <row r="50" spans="1:8" s="28" customFormat="1">
      <c r="A50" s="4" t="s">
        <v>316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A51"/>
      <c r="B51" s="4" t="s">
        <v>216</v>
      </c>
      <c r="D51" s="17"/>
      <c r="E51" s="3" t="s">
        <v>12</v>
      </c>
      <c r="F51" s="10"/>
      <c r="G51" s="10"/>
      <c r="H51" s="10"/>
    </row>
    <row r="52" spans="1:8" s="28" customFormat="1">
      <c r="A52" s="4" t="s">
        <v>312</v>
      </c>
      <c r="D52" s="10">
        <v>1</v>
      </c>
      <c r="E52" s="4" t="s">
        <v>11</v>
      </c>
      <c r="F52" s="10"/>
      <c r="G52" s="10"/>
      <c r="H52" s="10"/>
    </row>
    <row r="53" spans="1:8" s="28" customFormat="1">
      <c r="A53"/>
      <c r="B53" s="4" t="s">
        <v>213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317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215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313</v>
      </c>
      <c r="D56" s="10">
        <f>(2.6*0.8*2)</f>
        <v>4.16</v>
      </c>
      <c r="E56" s="4" t="s">
        <v>17</v>
      </c>
      <c r="F56" s="10"/>
      <c r="G56" s="10"/>
      <c r="H56" s="10"/>
    </row>
    <row r="57" spans="1:8" s="28" customFormat="1">
      <c r="B57" s="4" t="s">
        <v>211</v>
      </c>
      <c r="D57" s="17"/>
      <c r="F57" s="10"/>
      <c r="G57" s="10"/>
      <c r="H57" s="10"/>
    </row>
    <row r="58" spans="1:8" s="28" customFormat="1">
      <c r="A58" s="4" t="s">
        <v>318</v>
      </c>
      <c r="B58" s="4"/>
      <c r="D58" s="10">
        <f>D50</f>
        <v>18.72</v>
      </c>
      <c r="E58" s="4" t="s">
        <v>17</v>
      </c>
      <c r="F58" s="10"/>
      <c r="G58" s="10"/>
      <c r="H58" s="10"/>
    </row>
    <row r="59" spans="1:8" s="28" customFormat="1">
      <c r="A59" s="4"/>
      <c r="B59" s="4" t="s">
        <v>209</v>
      </c>
      <c r="D59" s="17"/>
      <c r="F59" s="10"/>
      <c r="G59" s="10"/>
      <c r="H59" s="10"/>
    </row>
    <row r="60" spans="1:8" s="28" customFormat="1">
      <c r="D60" s="17"/>
      <c r="F60" s="35"/>
      <c r="G60" s="35"/>
      <c r="H60" s="35"/>
    </row>
    <row r="61" spans="1:8" s="28" customFormat="1">
      <c r="D61" s="17"/>
    </row>
    <row r="62" spans="1:8" s="28" customFormat="1">
      <c r="A62" s="39" t="s">
        <v>154</v>
      </c>
      <c r="B62" s="40"/>
      <c r="C62" s="40"/>
      <c r="D62" s="41"/>
      <c r="E62" s="42" t="s">
        <v>12</v>
      </c>
      <c r="F62" s="43"/>
      <c r="G62" s="43"/>
      <c r="H62" s="43"/>
    </row>
    <row r="63" spans="1:8" s="28" customFormat="1">
      <c r="B63" s="4"/>
      <c r="D63" s="17"/>
      <c r="E63" s="3"/>
      <c r="F63" s="10"/>
      <c r="G63" s="10"/>
      <c r="H63" s="10"/>
    </row>
    <row r="64" spans="1:8" s="28" customFormat="1">
      <c r="A64" s="2" t="s">
        <v>195</v>
      </c>
      <c r="D64" s="17"/>
      <c r="F64" s="10"/>
      <c r="G64" s="10"/>
      <c r="H64" s="10"/>
    </row>
    <row r="65" spans="1:8" s="28" customFormat="1">
      <c r="A65" s="2"/>
      <c r="D65" s="17"/>
      <c r="F65" s="10"/>
      <c r="G65" s="10"/>
      <c r="H65" s="10"/>
    </row>
    <row r="66" spans="1:8" s="28" customFormat="1">
      <c r="A66" s="2" t="s">
        <v>155</v>
      </c>
      <c r="B66"/>
      <c r="C66"/>
      <c r="D66" s="7"/>
      <c r="E66"/>
      <c r="F66" s="17"/>
      <c r="G66" s="17"/>
    </row>
    <row r="67" spans="1:8">
      <c r="A67" s="4" t="s">
        <v>229</v>
      </c>
      <c r="B67" s="28"/>
      <c r="C67" s="28"/>
      <c r="D67" s="10">
        <f>19.16*2</f>
        <v>38.32</v>
      </c>
      <c r="E67" s="4" t="s">
        <v>75</v>
      </c>
      <c r="F67" s="10"/>
      <c r="G67" s="17"/>
    </row>
    <row r="68" spans="1:8" s="28" customFormat="1">
      <c r="B68" s="4" t="s">
        <v>228</v>
      </c>
      <c r="D68" s="17"/>
      <c r="E68" s="3" t="s">
        <v>12</v>
      </c>
      <c r="F68" s="10"/>
      <c r="G68" s="10"/>
      <c r="H68" s="10"/>
    </row>
    <row r="69" spans="1:8">
      <c r="A69" s="4" t="s">
        <v>156</v>
      </c>
      <c r="D69" s="10">
        <v>112.5</v>
      </c>
      <c r="E69" s="4" t="s">
        <v>17</v>
      </c>
      <c r="F69" s="10"/>
      <c r="G69" s="7"/>
    </row>
    <row r="70" spans="1:8">
      <c r="B70" s="4" t="s">
        <v>230</v>
      </c>
      <c r="D70" s="17"/>
      <c r="E70" s="3" t="s">
        <v>12</v>
      </c>
      <c r="F70" s="10"/>
      <c r="G70" s="10"/>
      <c r="H70" s="10"/>
    </row>
    <row r="71" spans="1:8">
      <c r="A71" s="4" t="s">
        <v>231</v>
      </c>
      <c r="D71" s="10">
        <v>112.5</v>
      </c>
      <c r="E71" s="4" t="s">
        <v>17</v>
      </c>
      <c r="F71" s="10"/>
      <c r="G71" s="10"/>
      <c r="H71" s="10"/>
    </row>
    <row r="72" spans="1:8">
      <c r="A72" s="4"/>
      <c r="D72" s="10"/>
      <c r="E72" s="4"/>
      <c r="F72" s="10"/>
      <c r="G72" s="10"/>
      <c r="H72" s="10"/>
    </row>
    <row r="73" spans="1:8">
      <c r="D73" s="17"/>
      <c r="E73" s="28"/>
      <c r="F73" s="35"/>
      <c r="G73" s="35"/>
      <c r="H73" s="35"/>
    </row>
    <row r="74" spans="1:8">
      <c r="A74" s="2" t="s">
        <v>157</v>
      </c>
      <c r="D74" s="17"/>
      <c r="E74" s="28"/>
      <c r="F74" s="17"/>
      <c r="G74" s="17"/>
      <c r="H74" s="28"/>
    </row>
    <row r="75" spans="1:8">
      <c r="A75" s="4" t="s">
        <v>158</v>
      </c>
      <c r="D75" s="10">
        <f>28*0.2</f>
        <v>5.6000000000000005</v>
      </c>
      <c r="E75" s="4" t="s">
        <v>17</v>
      </c>
      <c r="F75" s="10"/>
      <c r="G75" s="7"/>
    </row>
    <row r="76" spans="1:8">
      <c r="B76" s="4" t="s">
        <v>233</v>
      </c>
      <c r="D76" s="17"/>
      <c r="E76" s="3" t="s">
        <v>12</v>
      </c>
      <c r="F76" s="10"/>
      <c r="G76" s="10"/>
      <c r="H76" s="10"/>
    </row>
    <row r="77" spans="1:8">
      <c r="A77" s="4" t="s">
        <v>159</v>
      </c>
      <c r="D77" s="10">
        <f>D28</f>
        <v>45</v>
      </c>
      <c r="E77" s="4" t="s">
        <v>17</v>
      </c>
      <c r="F77" s="10"/>
      <c r="G77" s="10"/>
      <c r="H77" s="10"/>
    </row>
    <row r="78" spans="1:8">
      <c r="B78" s="4" t="s">
        <v>232</v>
      </c>
      <c r="D78" s="17"/>
      <c r="E78" s="28"/>
      <c r="F78" s="10"/>
      <c r="G78" s="10"/>
      <c r="H78" s="10"/>
    </row>
    <row r="79" spans="1:8">
      <c r="B79" s="4"/>
      <c r="D79" s="17"/>
      <c r="E79" s="28"/>
      <c r="F79" s="35"/>
      <c r="G79" s="35"/>
      <c r="H79" s="35"/>
    </row>
    <row r="80" spans="1:8">
      <c r="C80" s="3" t="s">
        <v>12</v>
      </c>
      <c r="D80" s="6"/>
      <c r="F80" s="7"/>
      <c r="G80" s="7"/>
    </row>
    <row r="81" spans="1:8">
      <c r="A81" s="39" t="s">
        <v>196</v>
      </c>
      <c r="B81" s="40"/>
      <c r="C81" s="40"/>
      <c r="D81" s="41"/>
      <c r="E81" s="42" t="s">
        <v>12</v>
      </c>
      <c r="F81" s="43"/>
      <c r="G81" s="43"/>
      <c r="H81" s="43"/>
    </row>
    <row r="82" spans="1:8">
      <c r="F82" s="7"/>
      <c r="G82" s="7"/>
    </row>
    <row r="83" spans="1:8">
      <c r="A83" s="2" t="s">
        <v>198</v>
      </c>
      <c r="F83" s="7"/>
      <c r="G83" s="7"/>
    </row>
    <row r="84" spans="1:8">
      <c r="F84" s="7"/>
      <c r="G84" s="7"/>
    </row>
    <row r="85" spans="1:8">
      <c r="A85" s="2" t="s">
        <v>197</v>
      </c>
      <c r="E85" s="28"/>
      <c r="F85" s="7"/>
      <c r="G85" s="7"/>
    </row>
    <row r="86" spans="1:8">
      <c r="A86" s="4" t="s">
        <v>160</v>
      </c>
      <c r="D86" s="10">
        <f>28.28*2.6</f>
        <v>73.528000000000006</v>
      </c>
      <c r="E86" s="4" t="s">
        <v>17</v>
      </c>
      <c r="F86" s="10"/>
      <c r="G86" s="7"/>
    </row>
    <row r="87" spans="1:8">
      <c r="B87" s="4" t="s">
        <v>456</v>
      </c>
      <c r="D87" s="17"/>
      <c r="E87" s="3" t="s">
        <v>12</v>
      </c>
      <c r="F87" s="10"/>
      <c r="G87" s="10"/>
      <c r="H87" s="10"/>
    </row>
    <row r="88" spans="1:8">
      <c r="A88" s="4" t="s">
        <v>161</v>
      </c>
      <c r="B88" s="4"/>
      <c r="D88" s="10">
        <f>27.84-2.24-3.2</f>
        <v>22.400000000000002</v>
      </c>
      <c r="E88" s="4" t="s">
        <v>17</v>
      </c>
      <c r="F88" s="10"/>
      <c r="G88" s="10"/>
      <c r="H88" s="10"/>
    </row>
    <row r="89" spans="1:8">
      <c r="B89" s="4" t="s">
        <v>457</v>
      </c>
      <c r="D89" s="17"/>
      <c r="E89" s="3" t="s">
        <v>12</v>
      </c>
      <c r="F89" s="10"/>
      <c r="G89" s="10"/>
      <c r="H89" s="10"/>
    </row>
    <row r="90" spans="1:8">
      <c r="A90" s="4" t="s">
        <v>243</v>
      </c>
      <c r="B90" s="4"/>
      <c r="D90" s="10">
        <f>(11.09*2)+3.06</f>
        <v>25.24</v>
      </c>
      <c r="E90" s="4" t="s">
        <v>17</v>
      </c>
      <c r="F90" s="10"/>
      <c r="G90" s="10"/>
      <c r="H90" s="10"/>
    </row>
    <row r="91" spans="1:8">
      <c r="B91" s="4" t="s">
        <v>458</v>
      </c>
      <c r="D91" s="17"/>
      <c r="E91" s="3" t="s">
        <v>12</v>
      </c>
      <c r="F91" s="10"/>
      <c r="G91" s="10"/>
      <c r="H91" s="10"/>
    </row>
    <row r="92" spans="1:8">
      <c r="A92" s="4" t="s">
        <v>234</v>
      </c>
      <c r="B92" s="4"/>
      <c r="D92" s="10">
        <v>5.2</v>
      </c>
      <c r="E92" s="4" t="s">
        <v>21</v>
      </c>
      <c r="F92" s="10"/>
      <c r="G92" s="10"/>
      <c r="H92" s="10"/>
    </row>
    <row r="93" spans="1:8">
      <c r="B93" s="4" t="s">
        <v>246</v>
      </c>
      <c r="D93" s="17"/>
      <c r="F93" s="10"/>
      <c r="G93" s="10"/>
      <c r="H93" s="10"/>
    </row>
    <row r="94" spans="1:8">
      <c r="D94" s="17"/>
      <c r="F94" s="35"/>
      <c r="G94" s="35"/>
      <c r="H94" s="35"/>
    </row>
    <row r="95" spans="1:8" s="28" customFormat="1">
      <c r="A95" s="2" t="s">
        <v>162</v>
      </c>
      <c r="B95"/>
      <c r="C95"/>
      <c r="D95" s="17"/>
      <c r="E95"/>
      <c r="F95" s="10"/>
      <c r="G95" s="31"/>
      <c r="H95"/>
    </row>
    <row r="96" spans="1:8" s="28" customFormat="1">
      <c r="A96" s="4" t="s">
        <v>236</v>
      </c>
      <c r="B96"/>
      <c r="C96"/>
      <c r="D96" s="10">
        <f>D86+D90</f>
        <v>98.768000000000001</v>
      </c>
      <c r="E96" s="4" t="s">
        <v>17</v>
      </c>
      <c r="F96" s="10"/>
      <c r="G96" s="10"/>
      <c r="H96" s="10"/>
    </row>
    <row r="97" spans="1:8" s="28" customFormat="1">
      <c r="A97"/>
      <c r="B97" s="4" t="s">
        <v>459</v>
      </c>
      <c r="C97"/>
      <c r="D97" s="17"/>
      <c r="E97" s="3" t="s">
        <v>12</v>
      </c>
      <c r="F97" s="10"/>
      <c r="G97" s="10"/>
      <c r="H97" s="10"/>
    </row>
    <row r="98" spans="1:8">
      <c r="A98" s="4" t="s">
        <v>235</v>
      </c>
      <c r="B98" s="4"/>
      <c r="D98" s="10">
        <f>D90</f>
        <v>25.24</v>
      </c>
      <c r="E98" s="4" t="s">
        <v>17</v>
      </c>
      <c r="F98" s="10"/>
      <c r="G98" s="10"/>
      <c r="H98" s="10"/>
    </row>
    <row r="99" spans="1:8">
      <c r="B99" s="4" t="s">
        <v>460</v>
      </c>
      <c r="D99" s="17"/>
      <c r="E99" s="3" t="s">
        <v>12</v>
      </c>
      <c r="F99" s="10"/>
      <c r="G99" s="10"/>
      <c r="H99" s="10"/>
    </row>
    <row r="100" spans="1:8">
      <c r="A100" s="4" t="s">
        <v>237</v>
      </c>
      <c r="B100" s="4"/>
      <c r="D100" s="10">
        <f>D86</f>
        <v>73.528000000000006</v>
      </c>
      <c r="E100" s="4" t="s">
        <v>17</v>
      </c>
      <c r="F100" s="10"/>
      <c r="G100" s="10"/>
      <c r="H100" s="10"/>
    </row>
    <row r="101" spans="1:8">
      <c r="B101" s="4" t="s">
        <v>461</v>
      </c>
      <c r="D101" s="17"/>
      <c r="E101" s="3" t="s">
        <v>12</v>
      </c>
      <c r="F101" s="10"/>
      <c r="G101" s="10"/>
      <c r="H101" s="10"/>
    </row>
    <row r="102" spans="1:8">
      <c r="A102" s="4" t="s">
        <v>265</v>
      </c>
      <c r="B102" s="4"/>
      <c r="D102" s="10">
        <f>(D67*0.2*3.14)+(D69*0.2)</f>
        <v>46.564959999999999</v>
      </c>
      <c r="E102" s="4" t="s">
        <v>17</v>
      </c>
      <c r="F102" s="10"/>
      <c r="G102" s="10"/>
      <c r="H102" s="10"/>
    </row>
    <row r="103" spans="1:8">
      <c r="B103" s="4" t="s">
        <v>462</v>
      </c>
      <c r="D103" s="17"/>
      <c r="E103" s="3" t="s">
        <v>12</v>
      </c>
      <c r="F103" s="10"/>
      <c r="G103" s="10"/>
      <c r="H103" s="10"/>
    </row>
    <row r="104" spans="1:8">
      <c r="A104" s="4" t="s">
        <v>266</v>
      </c>
      <c r="B104" s="4"/>
      <c r="D104" s="10">
        <f>(D46+D50)*2*0.2</f>
        <v>9.1519999999999992</v>
      </c>
      <c r="E104" s="4" t="s">
        <v>17</v>
      </c>
      <c r="F104" s="10"/>
      <c r="G104" s="10"/>
      <c r="H104" s="10"/>
    </row>
    <row r="105" spans="1:8">
      <c r="B105" s="4" t="s">
        <v>238</v>
      </c>
      <c r="D105" s="17"/>
      <c r="F105" s="10"/>
      <c r="G105" s="10"/>
      <c r="H105" s="10"/>
    </row>
    <row r="106" spans="1:8">
      <c r="F106" s="35"/>
      <c r="G106" s="35"/>
      <c r="H106" s="35"/>
    </row>
    <row r="107" spans="1:8">
      <c r="F107" s="37"/>
      <c r="G107" s="34"/>
      <c r="H107" s="22"/>
    </row>
    <row r="108" spans="1:8">
      <c r="A108" s="39" t="s">
        <v>199</v>
      </c>
      <c r="B108" s="40"/>
      <c r="C108" s="40"/>
      <c r="D108" s="41"/>
      <c r="E108" s="42" t="s">
        <v>12</v>
      </c>
      <c r="F108" s="43"/>
      <c r="G108" s="43"/>
      <c r="H108" s="43"/>
    </row>
    <row r="109" spans="1:8">
      <c r="F109" s="37"/>
      <c r="G109" s="34"/>
      <c r="H109" s="22"/>
    </row>
    <row r="110" spans="1:8">
      <c r="A110" s="2" t="s">
        <v>163</v>
      </c>
      <c r="B110" s="28"/>
      <c r="C110" s="28"/>
      <c r="D110" s="17"/>
      <c r="E110" s="28"/>
      <c r="F110" s="37"/>
      <c r="G110" s="37"/>
      <c r="H110" s="37"/>
    </row>
    <row r="111" spans="1:8">
      <c r="A111" s="28"/>
      <c r="B111" s="28"/>
      <c r="C111" s="28"/>
      <c r="D111" s="17"/>
      <c r="E111" s="3" t="s">
        <v>12</v>
      </c>
      <c r="F111" s="37"/>
      <c r="G111" s="34"/>
      <c r="H111" s="22"/>
    </row>
    <row r="112" spans="1:8">
      <c r="A112" s="4" t="s">
        <v>240</v>
      </c>
      <c r="B112" s="28"/>
      <c r="C112" s="28"/>
      <c r="D112" s="10">
        <f>D19*0.05</f>
        <v>9</v>
      </c>
      <c r="E112" s="4" t="s">
        <v>18</v>
      </c>
      <c r="F112" s="10"/>
      <c r="G112" s="17"/>
      <c r="H112" s="28"/>
    </row>
    <row r="113" spans="1:8">
      <c r="A113" s="28"/>
      <c r="B113" s="4" t="s">
        <v>89</v>
      </c>
      <c r="C113" s="28"/>
      <c r="D113" s="17"/>
      <c r="E113" s="3" t="s">
        <v>12</v>
      </c>
      <c r="F113" s="10"/>
      <c r="G113" s="10"/>
      <c r="H113" s="10"/>
    </row>
    <row r="114" spans="1:8">
      <c r="A114" s="4" t="s">
        <v>244</v>
      </c>
      <c r="D114" s="10">
        <v>10.55</v>
      </c>
      <c r="E114" s="4" t="s">
        <v>18</v>
      </c>
      <c r="F114" s="10"/>
      <c r="G114" s="10"/>
      <c r="H114" s="10"/>
    </row>
    <row r="115" spans="1:8">
      <c r="B115" s="4" t="s">
        <v>463</v>
      </c>
      <c r="D115" s="17"/>
      <c r="E115" s="3" t="s">
        <v>12</v>
      </c>
      <c r="F115" s="10"/>
      <c r="G115" s="10"/>
      <c r="H115" s="10"/>
    </row>
    <row r="116" spans="1:8">
      <c r="A116" s="4" t="s">
        <v>164</v>
      </c>
      <c r="B116" s="4"/>
      <c r="D116" s="10">
        <v>11.47</v>
      </c>
      <c r="E116" s="4" t="s">
        <v>17</v>
      </c>
      <c r="F116" s="10"/>
      <c r="G116" s="7"/>
    </row>
    <row r="117" spans="1:8">
      <c r="B117" s="4" t="s">
        <v>245</v>
      </c>
      <c r="D117" s="17"/>
      <c r="E117" s="3" t="s">
        <v>12</v>
      </c>
      <c r="F117" s="10"/>
      <c r="G117" s="10"/>
      <c r="H117" s="10"/>
    </row>
    <row r="118" spans="1:8">
      <c r="A118" s="4" t="s">
        <v>307</v>
      </c>
      <c r="B118" s="4"/>
      <c r="C118" s="4"/>
      <c r="D118" s="10">
        <v>136.5</v>
      </c>
      <c r="E118" s="4" t="s">
        <v>17</v>
      </c>
      <c r="F118" s="10"/>
      <c r="G118" s="17"/>
      <c r="H118" s="10"/>
    </row>
    <row r="119" spans="1:8">
      <c r="A119" s="28"/>
      <c r="B119" s="4" t="s">
        <v>120</v>
      </c>
      <c r="C119" s="28"/>
      <c r="D119" s="17"/>
      <c r="E119" s="3"/>
      <c r="F119" s="10"/>
      <c r="G119" s="10"/>
      <c r="H119" s="10"/>
    </row>
    <row r="120" spans="1:8">
      <c r="A120" s="4" t="s">
        <v>254</v>
      </c>
      <c r="B120" s="28"/>
      <c r="C120" s="28"/>
      <c r="D120" s="10">
        <f>22.9*0.05</f>
        <v>1.145</v>
      </c>
      <c r="E120" s="4" t="s">
        <v>18</v>
      </c>
      <c r="F120" s="10"/>
      <c r="G120" s="31"/>
      <c r="H120" s="33"/>
    </row>
    <row r="121" spans="1:8">
      <c r="A121" s="28"/>
      <c r="B121" s="4" t="s">
        <v>89</v>
      </c>
      <c r="C121" s="28"/>
      <c r="D121" s="17"/>
      <c r="E121" s="3" t="s">
        <v>12</v>
      </c>
      <c r="F121" s="10"/>
      <c r="G121" s="10"/>
      <c r="H121" s="10"/>
    </row>
    <row r="122" spans="1:8">
      <c r="F122" s="14"/>
      <c r="G122" s="14"/>
      <c r="H122" s="14"/>
    </row>
    <row r="123" spans="1:8">
      <c r="A123" s="39" t="s">
        <v>119</v>
      </c>
      <c r="B123" s="40"/>
      <c r="C123" s="40"/>
      <c r="D123" s="41"/>
      <c r="E123" s="42" t="s">
        <v>12</v>
      </c>
      <c r="F123" s="43"/>
      <c r="G123" s="43"/>
      <c r="H123" s="43"/>
    </row>
    <row r="124" spans="1:8">
      <c r="F124" s="7"/>
      <c r="G124" s="7"/>
    </row>
    <row r="125" spans="1:8">
      <c r="A125" s="2" t="s">
        <v>166</v>
      </c>
      <c r="B125" s="28"/>
      <c r="C125" s="28"/>
      <c r="D125" s="17"/>
      <c r="E125" s="28"/>
      <c r="F125" s="7"/>
      <c r="G125" s="7"/>
    </row>
    <row r="126" spans="1:8">
      <c r="F126" s="7"/>
      <c r="G126" s="7"/>
    </row>
    <row r="127" spans="1:8">
      <c r="A127" s="2" t="s">
        <v>167</v>
      </c>
      <c r="F127" s="17"/>
      <c r="G127" s="7"/>
    </row>
    <row r="128" spans="1:8">
      <c r="A128" s="4" t="s">
        <v>168</v>
      </c>
      <c r="D128" s="10">
        <v>1</v>
      </c>
      <c r="E128" s="4" t="s">
        <v>11</v>
      </c>
      <c r="F128" s="10"/>
      <c r="G128" s="7"/>
    </row>
    <row r="129" spans="1:8">
      <c r="B129" s="4" t="s">
        <v>464</v>
      </c>
      <c r="D129" s="17"/>
      <c r="E129" s="3" t="s">
        <v>12</v>
      </c>
      <c r="F129" s="10"/>
      <c r="G129" s="10"/>
      <c r="H129" s="10"/>
    </row>
    <row r="130" spans="1:8">
      <c r="A130" s="4" t="s">
        <v>169</v>
      </c>
      <c r="B130" s="4"/>
      <c r="C130" s="28"/>
      <c r="D130" s="10">
        <v>1</v>
      </c>
      <c r="E130" s="4" t="s">
        <v>11</v>
      </c>
      <c r="F130" s="10"/>
      <c r="G130" s="10"/>
      <c r="H130" s="10"/>
    </row>
    <row r="131" spans="1:8">
      <c r="A131" s="28"/>
      <c r="B131" s="4" t="s">
        <v>465</v>
      </c>
      <c r="C131" s="28"/>
      <c r="D131" s="17"/>
      <c r="E131" s="3" t="s">
        <v>12</v>
      </c>
      <c r="F131" s="10"/>
      <c r="G131" s="10"/>
      <c r="H131" s="10"/>
    </row>
    <row r="132" spans="1:8">
      <c r="A132" s="4" t="s">
        <v>286</v>
      </c>
      <c r="B132" s="4"/>
      <c r="C132" s="28"/>
      <c r="D132" s="10">
        <v>1</v>
      </c>
      <c r="E132" s="4" t="s">
        <v>11</v>
      </c>
      <c r="F132" s="10"/>
      <c r="G132" s="10"/>
      <c r="H132" s="10"/>
    </row>
    <row r="133" spans="1:8">
      <c r="A133" s="28"/>
      <c r="B133" s="4" t="s">
        <v>267</v>
      </c>
      <c r="C133" s="28"/>
      <c r="D133" s="17"/>
      <c r="E133" s="3" t="s">
        <v>12</v>
      </c>
      <c r="F133" s="10"/>
      <c r="G133" s="10"/>
      <c r="H133" s="10"/>
    </row>
    <row r="134" spans="1:8">
      <c r="A134" s="4" t="s">
        <v>251</v>
      </c>
      <c r="B134" s="4"/>
      <c r="D134" s="10">
        <v>2</v>
      </c>
      <c r="E134" s="4" t="s">
        <v>11</v>
      </c>
      <c r="F134" s="10"/>
      <c r="G134" s="10"/>
      <c r="H134" s="10"/>
    </row>
    <row r="135" spans="1:8">
      <c r="B135" s="4" t="s">
        <v>249</v>
      </c>
      <c r="D135" s="17"/>
      <c r="E135" s="3" t="s">
        <v>12</v>
      </c>
      <c r="F135" s="10"/>
      <c r="G135" s="10"/>
      <c r="H135" s="10"/>
    </row>
    <row r="136" spans="1:8">
      <c r="A136" s="4" t="s">
        <v>287</v>
      </c>
      <c r="B136" s="4"/>
      <c r="D136" s="10">
        <v>1</v>
      </c>
      <c r="E136" s="4" t="s">
        <v>11</v>
      </c>
      <c r="F136" s="10"/>
      <c r="G136" s="7"/>
    </row>
    <row r="137" spans="1:8">
      <c r="A137" s="4"/>
      <c r="B137" s="4" t="s">
        <v>270</v>
      </c>
      <c r="F137" s="10"/>
      <c r="G137" s="10"/>
      <c r="H137" s="10"/>
    </row>
    <row r="138" spans="1:8">
      <c r="A138" s="4" t="s">
        <v>288</v>
      </c>
      <c r="B138" s="4"/>
      <c r="D138" s="10">
        <v>2</v>
      </c>
      <c r="E138" s="4" t="s">
        <v>11</v>
      </c>
      <c r="F138" s="10"/>
      <c r="G138" s="10"/>
      <c r="H138" s="10"/>
    </row>
    <row r="139" spans="1:8">
      <c r="A139" s="4"/>
      <c r="B139" s="4" t="s">
        <v>271</v>
      </c>
      <c r="F139" s="10"/>
      <c r="G139" s="10"/>
      <c r="H139" s="10"/>
    </row>
    <row r="140" spans="1:8">
      <c r="A140" s="4" t="s">
        <v>289</v>
      </c>
      <c r="B140" s="4"/>
      <c r="D140" s="10">
        <v>1</v>
      </c>
      <c r="E140" s="4" t="s">
        <v>11</v>
      </c>
      <c r="F140" s="10"/>
      <c r="G140" s="7"/>
    </row>
    <row r="141" spans="1:8">
      <c r="B141" s="4" t="s">
        <v>248</v>
      </c>
      <c r="D141" s="17"/>
      <c r="E141" s="3" t="s">
        <v>12</v>
      </c>
      <c r="F141" s="10"/>
      <c r="G141" s="10"/>
      <c r="H141" s="10"/>
    </row>
    <row r="142" spans="1:8">
      <c r="A142" s="4" t="s">
        <v>290</v>
      </c>
      <c r="B142" s="4"/>
      <c r="D142" s="10">
        <v>1.5</v>
      </c>
      <c r="E142" s="4" t="s">
        <v>75</v>
      </c>
      <c r="F142" s="10"/>
      <c r="G142" s="10"/>
      <c r="H142" s="10"/>
    </row>
    <row r="143" spans="1:8">
      <c r="A143" s="4"/>
      <c r="B143" s="4" t="s">
        <v>275</v>
      </c>
      <c r="D143" s="17"/>
      <c r="E143" s="3"/>
      <c r="F143" s="10"/>
      <c r="G143" s="10"/>
      <c r="H143" s="10"/>
    </row>
    <row r="144" spans="1:8">
      <c r="A144" s="4" t="s">
        <v>291</v>
      </c>
      <c r="B144" s="4"/>
      <c r="D144" s="10">
        <v>4.5</v>
      </c>
      <c r="E144" s="4" t="s">
        <v>75</v>
      </c>
      <c r="F144" s="10"/>
      <c r="G144" s="10"/>
      <c r="H144" s="10"/>
    </row>
    <row r="145" spans="1:9">
      <c r="A145" s="4"/>
      <c r="B145" s="4" t="s">
        <v>292</v>
      </c>
      <c r="D145" s="17"/>
      <c r="E145" s="3"/>
      <c r="F145" s="10"/>
      <c r="G145" s="10"/>
      <c r="H145" s="10"/>
    </row>
    <row r="146" spans="1:9">
      <c r="A146" s="4" t="s">
        <v>273</v>
      </c>
      <c r="D146" s="10">
        <v>1</v>
      </c>
      <c r="E146" s="4" t="s">
        <v>43</v>
      </c>
      <c r="F146" s="10"/>
      <c r="G146" s="10"/>
      <c r="H146" s="10"/>
    </row>
    <row r="147" spans="1:9">
      <c r="D147" s="17"/>
      <c r="E147" s="3" t="s">
        <v>12</v>
      </c>
      <c r="F147" s="10"/>
      <c r="G147" s="10"/>
      <c r="H147" s="10"/>
    </row>
    <row r="148" spans="1:9">
      <c r="F148" s="35"/>
      <c r="G148" s="35"/>
      <c r="H148" s="35"/>
    </row>
    <row r="149" spans="1:9">
      <c r="A149" s="2" t="s">
        <v>170</v>
      </c>
      <c r="F149" s="17"/>
      <c r="G149" s="7"/>
    </row>
    <row r="150" spans="1:9">
      <c r="A150" s="4" t="s">
        <v>171</v>
      </c>
      <c r="D150" s="62">
        <v>11</v>
      </c>
      <c r="E150" s="4" t="s">
        <v>11</v>
      </c>
      <c r="F150" s="10"/>
      <c r="G150" s="10"/>
      <c r="H150" s="10"/>
      <c r="I150" s="7"/>
    </row>
    <row r="151" spans="1:9">
      <c r="A151" s="28"/>
      <c r="D151" s="28"/>
      <c r="E151" s="3" t="s">
        <v>12</v>
      </c>
      <c r="F151" s="10"/>
      <c r="G151" s="10"/>
      <c r="H151" s="10"/>
      <c r="I151" s="7"/>
    </row>
    <row r="152" spans="1:9">
      <c r="A152" s="4" t="s">
        <v>172</v>
      </c>
      <c r="D152" s="62">
        <v>77</v>
      </c>
      <c r="E152" s="4" t="s">
        <v>21</v>
      </c>
      <c r="F152" s="10"/>
      <c r="G152" s="10"/>
      <c r="H152" s="10"/>
      <c r="I152" s="7"/>
    </row>
    <row r="153" spans="1:9">
      <c r="A153" s="28"/>
      <c r="B153" s="109" t="s">
        <v>466</v>
      </c>
      <c r="D153" s="28"/>
      <c r="E153" s="3" t="s">
        <v>12</v>
      </c>
      <c r="F153" s="10"/>
      <c r="G153" s="10"/>
      <c r="H153" s="10"/>
      <c r="I153" s="7"/>
    </row>
    <row r="154" spans="1:9">
      <c r="A154" s="4" t="s">
        <v>277</v>
      </c>
      <c r="D154" s="62">
        <v>61</v>
      </c>
      <c r="E154" s="4" t="s">
        <v>21</v>
      </c>
      <c r="F154" s="10"/>
      <c r="G154" s="10"/>
      <c r="H154" s="10"/>
      <c r="I154" s="7"/>
    </row>
    <row r="155" spans="1:9">
      <c r="A155" s="28"/>
      <c r="B155" s="109" t="s">
        <v>473</v>
      </c>
      <c r="D155" s="28"/>
      <c r="E155" s="3" t="s">
        <v>12</v>
      </c>
      <c r="F155" s="10"/>
      <c r="G155" s="10"/>
      <c r="H155" s="10"/>
      <c r="I155" s="7"/>
    </row>
    <row r="156" spans="1:9">
      <c r="A156" s="4" t="s">
        <v>293</v>
      </c>
      <c r="D156" s="62">
        <v>27</v>
      </c>
      <c r="E156" s="4" t="s">
        <v>21</v>
      </c>
      <c r="F156" s="10"/>
      <c r="G156" s="10"/>
      <c r="H156" s="10"/>
      <c r="I156" s="7"/>
    </row>
    <row r="157" spans="1:9">
      <c r="A157" s="28"/>
      <c r="B157" s="109" t="s">
        <v>474</v>
      </c>
      <c r="C157" s="28"/>
      <c r="D157" s="28"/>
      <c r="E157" s="3" t="s">
        <v>12</v>
      </c>
      <c r="F157" s="10"/>
      <c r="G157" s="10"/>
      <c r="H157" s="10"/>
      <c r="I157" s="7"/>
    </row>
    <row r="158" spans="1:9">
      <c r="A158" s="4" t="s">
        <v>294</v>
      </c>
      <c r="D158" s="62">
        <v>30</v>
      </c>
      <c r="E158" s="4" t="s">
        <v>21</v>
      </c>
      <c r="F158" s="10"/>
      <c r="G158" s="10"/>
      <c r="H158" s="10"/>
      <c r="I158" s="7"/>
    </row>
    <row r="159" spans="1:9">
      <c r="A159" s="28"/>
      <c r="B159" s="109" t="s">
        <v>467</v>
      </c>
      <c r="C159" s="28"/>
      <c r="D159" s="28"/>
      <c r="E159" s="3" t="s">
        <v>12</v>
      </c>
      <c r="F159" s="10"/>
      <c r="G159" s="10"/>
      <c r="H159" s="10"/>
      <c r="I159" s="7"/>
    </row>
    <row r="160" spans="1:9">
      <c r="A160" s="4" t="s">
        <v>295</v>
      </c>
      <c r="D160" s="58">
        <v>1</v>
      </c>
      <c r="E160" s="4" t="s">
        <v>11</v>
      </c>
      <c r="F160" s="10"/>
      <c r="G160" s="10"/>
      <c r="H160" s="10"/>
      <c r="I160" s="7"/>
    </row>
    <row r="161" spans="1:9">
      <c r="A161" s="28"/>
      <c r="B161" s="110"/>
      <c r="D161" s="28"/>
      <c r="E161" s="3" t="s">
        <v>12</v>
      </c>
      <c r="F161" s="10"/>
      <c r="G161" s="10"/>
      <c r="H161" s="10"/>
      <c r="I161" s="7"/>
    </row>
    <row r="162" spans="1:9">
      <c r="A162" s="4" t="s">
        <v>296</v>
      </c>
      <c r="D162" s="58">
        <v>3</v>
      </c>
      <c r="E162" s="4" t="s">
        <v>11</v>
      </c>
      <c r="F162" s="10"/>
      <c r="G162" s="10"/>
      <c r="H162" s="10"/>
      <c r="I162" s="7"/>
    </row>
    <row r="163" spans="1:9" s="28" customFormat="1">
      <c r="B163" s="110" t="s">
        <v>468</v>
      </c>
      <c r="C163"/>
      <c r="E163" s="3" t="s">
        <v>12</v>
      </c>
      <c r="F163" s="10"/>
      <c r="G163" s="10"/>
      <c r="H163" s="10"/>
      <c r="I163" s="7"/>
    </row>
    <row r="164" spans="1:9">
      <c r="A164" s="4" t="s">
        <v>297</v>
      </c>
      <c r="D164" s="58">
        <v>6</v>
      </c>
      <c r="E164" s="4" t="s">
        <v>11</v>
      </c>
      <c r="F164" s="10"/>
      <c r="G164" s="10"/>
      <c r="H164" s="10"/>
      <c r="I164" s="7"/>
    </row>
    <row r="165" spans="1:9" s="28" customFormat="1">
      <c r="B165" s="121" t="s">
        <v>469</v>
      </c>
      <c r="C165"/>
      <c r="E165" s="3" t="s">
        <v>12</v>
      </c>
      <c r="F165" s="10"/>
      <c r="G165" s="10"/>
      <c r="H165" s="10"/>
      <c r="I165" s="7"/>
    </row>
    <row r="166" spans="1:9">
      <c r="A166" s="4" t="s">
        <v>278</v>
      </c>
      <c r="D166" s="58">
        <v>1</v>
      </c>
      <c r="E166" s="4" t="s">
        <v>11</v>
      </c>
      <c r="F166" s="10"/>
      <c r="G166" s="10"/>
      <c r="H166" s="10"/>
      <c r="I166" s="7"/>
    </row>
    <row r="167" spans="1:9">
      <c r="A167" s="28"/>
      <c r="B167" s="113"/>
      <c r="D167" s="28"/>
      <c r="E167" s="3" t="s">
        <v>12</v>
      </c>
      <c r="F167" s="10"/>
      <c r="G167" s="10"/>
      <c r="H167" s="10"/>
      <c r="I167" s="7"/>
    </row>
    <row r="168" spans="1:9">
      <c r="A168" s="4" t="s">
        <v>279</v>
      </c>
      <c r="D168" s="58">
        <v>1</v>
      </c>
      <c r="E168" s="4" t="s">
        <v>11</v>
      </c>
      <c r="F168" s="10"/>
      <c r="G168" s="10"/>
      <c r="H168" s="10"/>
      <c r="I168" s="7"/>
    </row>
    <row r="169" spans="1:9">
      <c r="A169" s="28"/>
      <c r="B169" s="109" t="s">
        <v>475</v>
      </c>
      <c r="D169" s="28"/>
      <c r="E169" s="3" t="s">
        <v>12</v>
      </c>
      <c r="F169" s="10"/>
      <c r="G169" s="10"/>
      <c r="H169" s="10"/>
      <c r="I169" s="7"/>
    </row>
    <row r="170" spans="1:9">
      <c r="A170" s="4" t="s">
        <v>280</v>
      </c>
      <c r="D170" s="58">
        <v>2</v>
      </c>
      <c r="E170" s="4" t="s">
        <v>11</v>
      </c>
      <c r="F170" s="10"/>
      <c r="G170" s="10"/>
      <c r="H170" s="10"/>
      <c r="I170" s="7"/>
    </row>
    <row r="171" spans="1:9">
      <c r="A171" s="28"/>
      <c r="B171" s="109" t="s">
        <v>475</v>
      </c>
      <c r="D171" s="28"/>
      <c r="E171" s="3" t="s">
        <v>12</v>
      </c>
      <c r="F171" s="10"/>
      <c r="G171" s="10"/>
      <c r="H171" s="10"/>
      <c r="I171" s="7"/>
    </row>
    <row r="172" spans="1:9">
      <c r="A172" s="4" t="s">
        <v>281</v>
      </c>
      <c r="D172" s="58">
        <v>1</v>
      </c>
      <c r="E172" s="4" t="s">
        <v>11</v>
      </c>
      <c r="F172" s="10"/>
      <c r="G172" s="10"/>
      <c r="H172" s="10"/>
      <c r="I172" s="7"/>
    </row>
    <row r="173" spans="1:9">
      <c r="A173" s="28"/>
      <c r="B173" s="109" t="s">
        <v>476</v>
      </c>
      <c r="D173" s="28"/>
      <c r="E173" s="3" t="s">
        <v>12</v>
      </c>
      <c r="F173" s="10"/>
      <c r="G173" s="10"/>
      <c r="H173" s="10"/>
      <c r="I173" s="7"/>
    </row>
    <row r="174" spans="1:9">
      <c r="A174" s="4" t="s">
        <v>282</v>
      </c>
      <c r="D174" s="58">
        <v>1</v>
      </c>
      <c r="E174" s="4" t="s">
        <v>11</v>
      </c>
      <c r="F174" s="10"/>
      <c r="G174" s="10"/>
      <c r="H174" s="10"/>
      <c r="I174" s="7"/>
    </row>
    <row r="175" spans="1:9">
      <c r="A175" s="28"/>
      <c r="B175" s="109" t="s">
        <v>477</v>
      </c>
      <c r="D175" s="28"/>
      <c r="E175" s="3" t="s">
        <v>12</v>
      </c>
      <c r="F175" s="10"/>
      <c r="G175" s="10"/>
      <c r="H175" s="10"/>
      <c r="I175" s="7"/>
    </row>
    <row r="176" spans="1:9">
      <c r="A176" s="4" t="s">
        <v>283</v>
      </c>
      <c r="D176" s="62">
        <v>53</v>
      </c>
      <c r="E176" s="4" t="s">
        <v>21</v>
      </c>
      <c r="F176" s="10"/>
      <c r="G176" s="10"/>
      <c r="H176" s="10"/>
      <c r="I176" s="7"/>
    </row>
    <row r="177" spans="1:9">
      <c r="A177" s="28"/>
      <c r="B177" s="121"/>
      <c r="D177" s="28"/>
      <c r="E177" s="3" t="s">
        <v>12</v>
      </c>
      <c r="F177" s="10"/>
      <c r="G177" s="10"/>
      <c r="H177" s="10"/>
      <c r="I177" s="7"/>
    </row>
    <row r="178" spans="1:9">
      <c r="A178" s="4" t="s">
        <v>298</v>
      </c>
      <c r="D178" s="62">
        <v>50</v>
      </c>
      <c r="E178" s="4" t="s">
        <v>11</v>
      </c>
      <c r="F178" s="10"/>
      <c r="G178" s="10"/>
      <c r="H178" s="10"/>
      <c r="I178" s="7"/>
    </row>
    <row r="179" spans="1:9">
      <c r="A179" s="28"/>
      <c r="D179" s="28"/>
      <c r="E179" s="3" t="s">
        <v>12</v>
      </c>
      <c r="F179" s="10"/>
      <c r="G179" s="10"/>
      <c r="H179" s="10"/>
      <c r="I179" s="7"/>
    </row>
    <row r="180" spans="1:9">
      <c r="A180" s="4" t="s">
        <v>299</v>
      </c>
      <c r="D180" s="62">
        <v>11</v>
      </c>
      <c r="E180" s="4" t="s">
        <v>11</v>
      </c>
      <c r="F180" s="10"/>
      <c r="G180" s="10"/>
      <c r="H180" s="10"/>
      <c r="I180" s="7"/>
    </row>
    <row r="181" spans="1:9">
      <c r="B181" s="109"/>
      <c r="F181" s="10"/>
      <c r="G181" s="10"/>
      <c r="H181" s="10"/>
      <c r="I181" s="7"/>
    </row>
    <row r="182" spans="1:9">
      <c r="E182" s="3"/>
      <c r="F182" s="35"/>
      <c r="G182" s="35"/>
      <c r="H182" s="35"/>
    </row>
    <row r="183" spans="1:9">
      <c r="A183" s="2" t="s">
        <v>183</v>
      </c>
      <c r="F183" s="17"/>
      <c r="G183" s="7"/>
    </row>
    <row r="184" spans="1:9">
      <c r="A184" s="4" t="s">
        <v>184</v>
      </c>
      <c r="D184" s="58">
        <v>3</v>
      </c>
      <c r="E184" s="4" t="s">
        <v>11</v>
      </c>
      <c r="F184" s="10"/>
      <c r="G184" s="10"/>
      <c r="H184" s="10"/>
      <c r="I184" s="7"/>
    </row>
    <row r="185" spans="1:9">
      <c r="A185" s="28"/>
      <c r="B185" s="109"/>
      <c r="D185" s="28"/>
      <c r="E185" s="3" t="s">
        <v>12</v>
      </c>
      <c r="F185" s="10"/>
      <c r="G185" s="10"/>
      <c r="H185" s="10"/>
      <c r="I185" s="7"/>
    </row>
    <row r="186" spans="1:9">
      <c r="A186" s="4" t="s">
        <v>185</v>
      </c>
      <c r="D186" s="58">
        <v>1</v>
      </c>
      <c r="E186" s="4" t="s">
        <v>11</v>
      </c>
      <c r="F186" s="10"/>
      <c r="G186" s="10"/>
      <c r="H186" s="10"/>
      <c r="I186" s="7"/>
    </row>
    <row r="187" spans="1:9">
      <c r="A187" s="28"/>
      <c r="B187" s="109"/>
      <c r="D187" s="28"/>
      <c r="E187" s="3" t="s">
        <v>12</v>
      </c>
      <c r="F187" s="10"/>
      <c r="G187" s="10"/>
      <c r="H187" s="10"/>
      <c r="I187" s="7"/>
    </row>
    <row r="188" spans="1:9">
      <c r="A188" s="4" t="s">
        <v>186</v>
      </c>
      <c r="D188" s="58">
        <v>1</v>
      </c>
      <c r="E188" s="4" t="s">
        <v>11</v>
      </c>
      <c r="F188" s="10"/>
      <c r="G188" s="10"/>
      <c r="H188" s="10"/>
      <c r="I188" s="7"/>
    </row>
    <row r="189" spans="1:9">
      <c r="A189" s="28"/>
      <c r="B189" s="109"/>
      <c r="D189" s="28"/>
      <c r="E189" s="3" t="s">
        <v>12</v>
      </c>
      <c r="F189" s="10"/>
      <c r="G189" s="10"/>
      <c r="H189" s="10"/>
      <c r="I189" s="7"/>
    </row>
    <row r="190" spans="1:9">
      <c r="A190" s="4" t="s">
        <v>187</v>
      </c>
      <c r="D190" s="58">
        <v>1</v>
      </c>
      <c r="E190" s="4" t="s">
        <v>11</v>
      </c>
      <c r="F190" s="10"/>
      <c r="G190" s="10"/>
      <c r="H190" s="10"/>
      <c r="I190" s="7"/>
    </row>
    <row r="191" spans="1:9">
      <c r="A191" s="28"/>
      <c r="B191" s="109"/>
      <c r="D191" s="28"/>
      <c r="E191" s="3" t="s">
        <v>12</v>
      </c>
      <c r="F191" s="10"/>
      <c r="G191" s="10"/>
      <c r="H191" s="10"/>
      <c r="I191" s="7"/>
    </row>
    <row r="192" spans="1:9">
      <c r="A192" s="4" t="s">
        <v>300</v>
      </c>
      <c r="D192" s="58">
        <v>1</v>
      </c>
      <c r="E192" s="4" t="s">
        <v>11</v>
      </c>
      <c r="F192" s="10"/>
      <c r="G192" s="10"/>
      <c r="H192" s="10"/>
      <c r="I192" s="7"/>
    </row>
    <row r="193" spans="1:9">
      <c r="A193" s="28"/>
      <c r="D193" s="28"/>
      <c r="E193" s="3" t="s">
        <v>12</v>
      </c>
      <c r="F193" s="10"/>
      <c r="G193" s="10"/>
      <c r="H193" s="10"/>
      <c r="I193" s="7"/>
    </row>
    <row r="194" spans="1:9">
      <c r="A194" s="4" t="s">
        <v>301</v>
      </c>
      <c r="D194" s="58">
        <v>6</v>
      </c>
      <c r="E194" s="4" t="s">
        <v>21</v>
      </c>
      <c r="F194" s="10"/>
      <c r="G194" s="10"/>
      <c r="H194" s="10"/>
      <c r="I194" s="7"/>
    </row>
    <row r="195" spans="1:9">
      <c r="A195" s="28"/>
      <c r="D195" s="28"/>
      <c r="E195" s="3" t="s">
        <v>12</v>
      </c>
      <c r="F195" s="10"/>
      <c r="G195" s="10"/>
      <c r="H195" s="10"/>
      <c r="I195" s="7"/>
    </row>
    <row r="196" spans="1:9">
      <c r="A196" s="4" t="s">
        <v>302</v>
      </c>
      <c r="D196" s="58">
        <v>3</v>
      </c>
      <c r="E196" s="4" t="s">
        <v>21</v>
      </c>
      <c r="F196" s="10"/>
      <c r="G196" s="10"/>
      <c r="H196" s="10"/>
      <c r="I196" s="7"/>
    </row>
    <row r="197" spans="1:9">
      <c r="A197" s="28"/>
      <c r="D197" s="28"/>
      <c r="E197" s="3" t="s">
        <v>12</v>
      </c>
      <c r="F197" s="10"/>
      <c r="G197" s="10"/>
      <c r="H197" s="10"/>
      <c r="I197" s="7"/>
    </row>
    <row r="198" spans="1:9">
      <c r="A198" s="4" t="s">
        <v>303</v>
      </c>
      <c r="D198" s="62">
        <v>12</v>
      </c>
      <c r="E198" s="4" t="s">
        <v>21</v>
      </c>
      <c r="F198" s="10"/>
      <c r="G198" s="10"/>
      <c r="H198" s="10"/>
      <c r="I198" s="7"/>
    </row>
    <row r="199" spans="1:9">
      <c r="A199" s="28"/>
      <c r="B199" s="28"/>
      <c r="C199" s="28"/>
      <c r="D199" s="28"/>
      <c r="E199" s="3" t="s">
        <v>12</v>
      </c>
      <c r="F199" s="10"/>
      <c r="G199" s="10"/>
      <c r="H199" s="10"/>
      <c r="I199" s="7"/>
    </row>
    <row r="200" spans="1:9">
      <c r="A200" s="4" t="s">
        <v>304</v>
      </c>
      <c r="B200" s="28"/>
      <c r="C200" s="28"/>
      <c r="D200" s="58">
        <v>1</v>
      </c>
      <c r="E200" s="4" t="s">
        <v>11</v>
      </c>
      <c r="F200" s="10"/>
      <c r="G200" s="10"/>
      <c r="H200" s="10"/>
      <c r="I200" s="7"/>
    </row>
    <row r="201" spans="1:9">
      <c r="A201" s="28"/>
      <c r="D201" s="28"/>
      <c r="E201" s="3" t="s">
        <v>12</v>
      </c>
      <c r="F201" s="10"/>
      <c r="G201" s="10"/>
      <c r="H201" s="10"/>
      <c r="I201" s="7"/>
    </row>
    <row r="202" spans="1:9">
      <c r="A202" s="4" t="s">
        <v>305</v>
      </c>
      <c r="D202" s="62">
        <v>14</v>
      </c>
      <c r="E202" s="4" t="s">
        <v>21</v>
      </c>
      <c r="F202" s="10"/>
      <c r="G202" s="10"/>
      <c r="H202" s="10"/>
      <c r="I202" s="7"/>
    </row>
    <row r="203" spans="1:9">
      <c r="A203" s="28"/>
      <c r="D203" s="28"/>
      <c r="E203" s="3" t="s">
        <v>12</v>
      </c>
      <c r="F203" s="10"/>
      <c r="G203" s="10"/>
      <c r="H203" s="10"/>
      <c r="I203" s="7"/>
    </row>
    <row r="204" spans="1:9">
      <c r="A204" s="4" t="s">
        <v>306</v>
      </c>
      <c r="D204" s="58">
        <v>8</v>
      </c>
      <c r="E204" s="4" t="s">
        <v>11</v>
      </c>
      <c r="F204" s="10"/>
      <c r="G204" s="10"/>
      <c r="H204" s="10"/>
      <c r="I204" s="7"/>
    </row>
    <row r="205" spans="1:9">
      <c r="F205" s="10"/>
      <c r="G205" s="10"/>
      <c r="H205" s="10"/>
      <c r="I205" s="7"/>
    </row>
    <row r="206" spans="1:9">
      <c r="F206" s="35"/>
      <c r="G206" s="35"/>
      <c r="H206" s="35"/>
    </row>
    <row r="207" spans="1:9" s="28" customFormat="1">
      <c r="D207" s="17"/>
    </row>
    <row r="208" spans="1:9">
      <c r="A208" s="39" t="s">
        <v>194</v>
      </c>
      <c r="B208" s="40"/>
      <c r="C208" s="40"/>
      <c r="D208" s="41"/>
      <c r="E208" s="42" t="s">
        <v>12</v>
      </c>
      <c r="F208" s="43"/>
      <c r="G208" s="43"/>
      <c r="H208" s="43"/>
    </row>
    <row r="209" spans="1:8">
      <c r="A209" s="11"/>
      <c r="B209" s="22"/>
      <c r="C209" s="22"/>
      <c r="D209" s="34"/>
      <c r="E209" s="13"/>
      <c r="F209" s="14"/>
      <c r="G209" s="14"/>
      <c r="H209" s="28"/>
    </row>
    <row r="210" spans="1:8">
      <c r="A210" s="2" t="s">
        <v>52</v>
      </c>
      <c r="B210" s="28"/>
      <c r="C210" s="28"/>
      <c r="D210" s="17"/>
      <c r="E210" s="28"/>
      <c r="F210" s="17"/>
      <c r="G210" s="17"/>
      <c r="H210" s="28"/>
    </row>
    <row r="211" spans="1:8">
      <c r="A211" s="2"/>
      <c r="B211" s="28"/>
      <c r="C211" s="28"/>
      <c r="D211" s="17"/>
      <c r="E211" s="28"/>
      <c r="F211" s="17"/>
      <c r="G211" s="17"/>
      <c r="H211" s="28"/>
    </row>
    <row r="212" spans="1:8">
      <c r="A212" s="4" t="s">
        <v>309</v>
      </c>
      <c r="D212" s="10">
        <v>18</v>
      </c>
      <c r="E212" s="4" t="s">
        <v>17</v>
      </c>
      <c r="F212" s="10"/>
      <c r="G212" s="7"/>
    </row>
    <row r="213" spans="1:8">
      <c r="A213" s="2"/>
      <c r="B213" s="4" t="s">
        <v>310</v>
      </c>
      <c r="D213" s="17"/>
      <c r="E213" s="3" t="s">
        <v>12</v>
      </c>
      <c r="F213" s="10"/>
      <c r="G213" s="10"/>
      <c r="H213" s="10"/>
    </row>
    <row r="214" spans="1:8">
      <c r="A214" s="4" t="s">
        <v>308</v>
      </c>
      <c r="B214" s="4"/>
      <c r="C214" s="28"/>
      <c r="D214" s="10">
        <f>D10</f>
        <v>180</v>
      </c>
      <c r="E214" s="4" t="s">
        <v>17</v>
      </c>
      <c r="F214" s="10"/>
      <c r="G214" s="17"/>
      <c r="H214" s="28"/>
    </row>
    <row r="215" spans="1:8">
      <c r="A215" s="4"/>
      <c r="B215" s="4" t="s">
        <v>386</v>
      </c>
      <c r="C215" s="28"/>
      <c r="D215" s="17"/>
      <c r="E215" s="3" t="s">
        <v>12</v>
      </c>
      <c r="F215" s="10"/>
      <c r="G215" s="10"/>
      <c r="H215" s="10"/>
    </row>
    <row r="216" spans="1:8">
      <c r="A216" s="22"/>
      <c r="B216" s="63"/>
      <c r="C216" s="22"/>
      <c r="D216" s="34"/>
      <c r="E216" s="13"/>
      <c r="F216" s="37"/>
      <c r="G216" s="37"/>
      <c r="H216" s="37"/>
    </row>
    <row r="217" spans="1:8">
      <c r="A217" s="39" t="s">
        <v>54</v>
      </c>
      <c r="B217" s="40"/>
      <c r="C217" s="40"/>
      <c r="D217" s="41"/>
      <c r="E217" s="42" t="s">
        <v>12</v>
      </c>
      <c r="F217" s="43"/>
      <c r="G217" s="43"/>
      <c r="H217" s="43"/>
    </row>
    <row r="218" spans="1:8" ht="13.5" thickBot="1">
      <c r="A218" s="11"/>
      <c r="B218" s="22"/>
      <c r="C218" s="22"/>
      <c r="D218" s="34"/>
      <c r="E218" s="13"/>
      <c r="F218" s="14"/>
      <c r="G218" s="14"/>
      <c r="H218" s="28"/>
    </row>
    <row r="219" spans="1:8" ht="13.5" thickBot="1">
      <c r="A219" s="51" t="s">
        <v>55</v>
      </c>
      <c r="B219" s="54"/>
      <c r="C219" s="54"/>
      <c r="D219" s="55"/>
      <c r="E219" s="56" t="s">
        <v>12</v>
      </c>
      <c r="F219" s="52"/>
      <c r="G219" s="52"/>
      <c r="H219" s="52"/>
    </row>
    <row r="222" spans="1:8">
      <c r="B222" s="85"/>
    </row>
    <row r="223" spans="1:8">
      <c r="B223" s="85"/>
    </row>
    <row r="224" spans="1:8">
      <c r="B224" s="85"/>
    </row>
    <row r="225" spans="2:2">
      <c r="B225" s="124"/>
    </row>
    <row r="226" spans="2:2">
      <c r="B226" s="85"/>
    </row>
    <row r="227" spans="2:2">
      <c r="B227" s="85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81" fitToHeight="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7"/>
  <sheetViews>
    <sheetView topLeftCell="A204" zoomScale="120" zoomScaleNormal="120" workbookViewId="0">
      <selection activeCell="G228" sqref="G228"/>
    </sheetView>
  </sheetViews>
  <sheetFormatPr defaultRowHeight="12.75"/>
  <cols>
    <col min="1" max="1" width="6.42578125" customWidth="1"/>
    <col min="2" max="2" width="10.7109375" bestFit="1" customWidth="1"/>
    <col min="3" max="3" width="23.7109375" customWidth="1"/>
    <col min="4" max="4" width="8.7109375" style="7" customWidth="1"/>
    <col min="6" max="10" width="15.28515625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437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v>320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D19*0.1</f>
        <v>25</v>
      </c>
      <c r="E17" s="4" t="s">
        <v>18</v>
      </c>
      <c r="F17" s="10"/>
      <c r="G17" s="31"/>
    </row>
    <row r="18" spans="1:8">
      <c r="A18" s="4"/>
      <c r="B18" s="4" t="s">
        <v>449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v>250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1.02+1.93+3.89</f>
        <v>6.84</v>
      </c>
      <c r="E21" s="4" t="s">
        <v>18</v>
      </c>
      <c r="F21" s="10"/>
      <c r="G21" s="31"/>
    </row>
    <row r="22" spans="1:8">
      <c r="A22" s="28"/>
      <c r="B22" s="4" t="s">
        <v>450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225</v>
      </c>
      <c r="D28" s="10">
        <v>94.94</v>
      </c>
      <c r="E28" s="4" t="s">
        <v>17</v>
      </c>
      <c r="F28" s="10"/>
      <c r="G28" s="17"/>
    </row>
    <row r="29" spans="1:8">
      <c r="B29" s="4" t="s">
        <v>202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9" t="s">
        <v>149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D32" s="17"/>
      <c r="E32" s="3"/>
      <c r="F32" s="6"/>
      <c r="G32" s="6"/>
    </row>
    <row r="33" spans="1:8">
      <c r="A33" s="2" t="s">
        <v>150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390</v>
      </c>
      <c r="D35" s="17"/>
      <c r="F35" s="17"/>
      <c r="G35" s="17"/>
    </row>
    <row r="36" spans="1:8" s="28" customFormat="1">
      <c r="A36" s="4" t="s">
        <v>201</v>
      </c>
      <c r="D36" s="10">
        <v>16.559999999999999</v>
      </c>
      <c r="E36" s="4" t="s">
        <v>18</v>
      </c>
      <c r="F36" s="10"/>
      <c r="G36" s="17"/>
      <c r="H36" s="30"/>
    </row>
    <row r="37" spans="1:8" s="28" customFormat="1">
      <c r="B37" s="4" t="s">
        <v>78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219</v>
      </c>
      <c r="D38" s="10">
        <f>(19.61*2.3)</f>
        <v>45.102999999999994</v>
      </c>
      <c r="E38" s="4" t="s">
        <v>17</v>
      </c>
      <c r="F38" s="10"/>
      <c r="G38" s="17"/>
    </row>
    <row r="39" spans="1:8" s="28" customFormat="1">
      <c r="A39"/>
      <c r="B39" s="4" t="s">
        <v>454</v>
      </c>
      <c r="D39" s="17"/>
      <c r="E39" s="4" t="s">
        <v>12</v>
      </c>
      <c r="F39" s="10"/>
      <c r="G39" s="10"/>
      <c r="H39" s="10"/>
    </row>
    <row r="40" spans="1:8" s="28" customFormat="1">
      <c r="A40" s="4" t="s">
        <v>223</v>
      </c>
      <c r="D40" s="10">
        <f>6*2.6</f>
        <v>15.600000000000001</v>
      </c>
      <c r="E40" s="4" t="s">
        <v>17</v>
      </c>
      <c r="F40" s="10"/>
      <c r="G40" s="10"/>
      <c r="H40" s="10"/>
    </row>
    <row r="41" spans="1:8" s="28" customFormat="1">
      <c r="A41"/>
      <c r="B41" s="4" t="s">
        <v>480</v>
      </c>
      <c r="D41" s="10"/>
      <c r="E41" s="4"/>
      <c r="F41" s="10"/>
      <c r="G41" s="10"/>
      <c r="H41" s="10"/>
    </row>
    <row r="42" spans="1:8" s="28" customFormat="1">
      <c r="A42" s="4" t="s">
        <v>222</v>
      </c>
      <c r="B42" s="29"/>
      <c r="D42" s="10">
        <v>283</v>
      </c>
      <c r="E42" s="4" t="s">
        <v>17</v>
      </c>
      <c r="F42" s="10"/>
      <c r="G42" s="17"/>
    </row>
    <row r="43" spans="1:8" s="28" customFormat="1">
      <c r="A43"/>
      <c r="B43" s="4" t="s">
        <v>455</v>
      </c>
      <c r="D43" s="17"/>
      <c r="E43" s="3" t="s">
        <v>12</v>
      </c>
      <c r="F43" s="10"/>
      <c r="G43" s="10"/>
      <c r="H43" s="10"/>
    </row>
    <row r="44" spans="1:8" s="28" customFormat="1">
      <c r="B44" s="4"/>
      <c r="D44" s="17"/>
      <c r="E44" s="3" t="s">
        <v>12</v>
      </c>
      <c r="F44" s="35"/>
      <c r="G44" s="35"/>
      <c r="H44" s="35"/>
    </row>
    <row r="45" spans="1:8" s="28" customFormat="1">
      <c r="A45" s="2" t="s">
        <v>152</v>
      </c>
      <c r="B45"/>
      <c r="C45"/>
      <c r="E45" s="3"/>
    </row>
    <row r="46" spans="1:8" s="28" customFormat="1">
      <c r="A46" s="4" t="s">
        <v>203</v>
      </c>
      <c r="D46" s="10">
        <f>3*2.08</f>
        <v>6.24</v>
      </c>
      <c r="E46" s="4" t="s">
        <v>17</v>
      </c>
      <c r="F46" s="10"/>
    </row>
    <row r="47" spans="1:8" s="28" customFormat="1">
      <c r="A47"/>
      <c r="B47" s="4" t="s">
        <v>217</v>
      </c>
      <c r="D47" s="17"/>
      <c r="E47" s="3" t="s">
        <v>12</v>
      </c>
      <c r="F47" s="10"/>
      <c r="G47" s="10"/>
      <c r="H47" s="10"/>
    </row>
    <row r="48" spans="1:8" s="28" customFormat="1">
      <c r="A48" s="4" t="s">
        <v>315</v>
      </c>
      <c r="D48" s="10">
        <f>(2.4*2.6*8)</f>
        <v>49.92</v>
      </c>
      <c r="E48" s="4" t="s">
        <v>17</v>
      </c>
      <c r="F48" s="10"/>
      <c r="G48" s="10"/>
      <c r="H48" s="10"/>
    </row>
    <row r="49" spans="1:8" s="28" customFormat="1">
      <c r="B49" s="4" t="s">
        <v>217</v>
      </c>
      <c r="D49" s="17"/>
      <c r="E49" s="3" t="s">
        <v>12</v>
      </c>
      <c r="F49" s="10"/>
      <c r="G49" s="10"/>
      <c r="H49" s="10"/>
    </row>
    <row r="50" spans="1:8" s="28" customFormat="1">
      <c r="A50" s="4" t="s">
        <v>311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A51"/>
      <c r="B51" s="4" t="s">
        <v>216</v>
      </c>
      <c r="D51" s="17"/>
      <c r="E51" s="3" t="s">
        <v>12</v>
      </c>
      <c r="F51" s="10"/>
      <c r="G51" s="10"/>
      <c r="H51" s="10"/>
    </row>
    <row r="52" spans="1:8" s="28" customFormat="1">
      <c r="A52" s="4" t="s">
        <v>312</v>
      </c>
      <c r="D52" s="10">
        <v>1</v>
      </c>
      <c r="E52" s="4" t="s">
        <v>11</v>
      </c>
      <c r="F52" s="10"/>
      <c r="G52" s="10"/>
      <c r="H52" s="10"/>
    </row>
    <row r="53" spans="1:8" s="28" customFormat="1">
      <c r="A53"/>
      <c r="B53" s="4" t="s">
        <v>213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153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215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313</v>
      </c>
      <c r="D56" s="10">
        <f>SUM(D46,D48)</f>
        <v>56.160000000000004</v>
      </c>
      <c r="E56" s="4" t="s">
        <v>17</v>
      </c>
      <c r="F56" s="10"/>
      <c r="G56" s="10"/>
      <c r="H56" s="10"/>
    </row>
    <row r="57" spans="1:8" s="28" customFormat="1">
      <c r="B57" s="4" t="s">
        <v>211</v>
      </c>
      <c r="D57" s="17"/>
      <c r="F57" s="10"/>
      <c r="G57" s="10"/>
      <c r="H57" s="10"/>
    </row>
    <row r="58" spans="1:8" s="28" customFormat="1">
      <c r="A58" s="4" t="s">
        <v>314</v>
      </c>
      <c r="B58" s="4"/>
      <c r="D58" s="68">
        <f>D50</f>
        <v>18.72</v>
      </c>
      <c r="E58" s="4" t="s">
        <v>17</v>
      </c>
      <c r="F58" s="10"/>
      <c r="G58" s="10"/>
      <c r="H58" s="10"/>
    </row>
    <row r="59" spans="1:8" s="28" customFormat="1">
      <c r="A59" s="4"/>
      <c r="B59" s="4" t="s">
        <v>209</v>
      </c>
      <c r="D59" s="17"/>
      <c r="F59" s="10"/>
      <c r="G59" s="10"/>
      <c r="H59" s="10"/>
    </row>
    <row r="60" spans="1:8" s="28" customFormat="1">
      <c r="A60" s="4" t="s">
        <v>322</v>
      </c>
      <c r="B60" s="4"/>
      <c r="D60" s="10">
        <v>34.79</v>
      </c>
      <c r="E60" s="4" t="s">
        <v>75</v>
      </c>
      <c r="F60" s="10"/>
      <c r="G60" s="10"/>
      <c r="H60" s="10"/>
    </row>
    <row r="61" spans="1:8" s="28" customFormat="1">
      <c r="A61" s="4"/>
      <c r="B61" s="4" t="s">
        <v>321</v>
      </c>
      <c r="D61" s="17"/>
      <c r="F61" s="10"/>
      <c r="G61" s="10"/>
      <c r="H61" s="10"/>
    </row>
    <row r="62" spans="1:8" s="28" customFormat="1">
      <c r="D62" s="17"/>
      <c r="F62" s="35"/>
      <c r="G62" s="35"/>
      <c r="H62" s="35"/>
    </row>
    <row r="63" spans="1:8" s="28" customFormat="1">
      <c r="D63" s="17"/>
    </row>
    <row r="64" spans="1:8" s="28" customFormat="1">
      <c r="A64" s="39" t="s">
        <v>154</v>
      </c>
      <c r="B64" s="40"/>
      <c r="C64" s="40"/>
      <c r="D64" s="41"/>
      <c r="E64" s="42" t="s">
        <v>12</v>
      </c>
      <c r="F64" s="43"/>
      <c r="G64" s="43"/>
      <c r="H64" s="43"/>
    </row>
    <row r="65" spans="1:8" s="28" customFormat="1">
      <c r="B65" s="4"/>
      <c r="D65" s="17"/>
      <c r="E65" s="3"/>
      <c r="F65" s="10"/>
      <c r="G65" s="10"/>
      <c r="H65" s="10"/>
    </row>
    <row r="66" spans="1:8" s="28" customFormat="1">
      <c r="A66" s="2" t="s">
        <v>195</v>
      </c>
      <c r="D66" s="17"/>
      <c r="F66" s="10"/>
      <c r="G66" s="10"/>
      <c r="H66" s="10"/>
    </row>
    <row r="67" spans="1:8" s="28" customFormat="1">
      <c r="A67" s="2"/>
      <c r="D67" s="17"/>
      <c r="F67" s="10"/>
      <c r="G67" s="10"/>
      <c r="H67" s="10"/>
    </row>
    <row r="68" spans="1:8" s="28" customFormat="1">
      <c r="A68" s="2" t="s">
        <v>155</v>
      </c>
      <c r="B68"/>
      <c r="C68"/>
      <c r="D68" s="7"/>
      <c r="E68"/>
      <c r="F68" s="17"/>
      <c r="G68" s="17"/>
    </row>
    <row r="69" spans="1:8">
      <c r="A69" s="4" t="s">
        <v>229</v>
      </c>
      <c r="B69" s="28"/>
      <c r="C69" s="28"/>
      <c r="D69" s="10">
        <f>(3.65*9)+(4.55*8)+0.65</f>
        <v>69.900000000000006</v>
      </c>
      <c r="E69" s="4" t="s">
        <v>75</v>
      </c>
      <c r="F69" s="10"/>
      <c r="G69" s="17"/>
    </row>
    <row r="70" spans="1:8" s="28" customFormat="1">
      <c r="B70" s="4" t="s">
        <v>228</v>
      </c>
      <c r="D70" s="17"/>
      <c r="E70" s="3" t="s">
        <v>12</v>
      </c>
      <c r="F70" s="10"/>
      <c r="G70" s="10"/>
      <c r="H70" s="10"/>
    </row>
    <row r="71" spans="1:8">
      <c r="A71" s="4" t="s">
        <v>156</v>
      </c>
      <c r="D71" s="10">
        <v>189</v>
      </c>
      <c r="E71" s="4" t="s">
        <v>17</v>
      </c>
      <c r="F71" s="10"/>
      <c r="G71" s="7"/>
    </row>
    <row r="72" spans="1:8">
      <c r="B72" s="4" t="s">
        <v>230</v>
      </c>
      <c r="D72" s="17"/>
      <c r="E72" s="3" t="s">
        <v>12</v>
      </c>
      <c r="F72" s="10"/>
      <c r="G72" s="10"/>
      <c r="H72" s="10"/>
    </row>
    <row r="73" spans="1:8">
      <c r="A73" s="4" t="s">
        <v>231</v>
      </c>
      <c r="D73" s="10">
        <f>D71</f>
        <v>189</v>
      </c>
      <c r="E73" s="4" t="s">
        <v>17</v>
      </c>
      <c r="F73" s="10"/>
      <c r="G73" s="10"/>
      <c r="H73" s="10"/>
    </row>
    <row r="74" spans="1:8">
      <c r="A74" s="4"/>
      <c r="D74" s="10"/>
      <c r="E74" s="4"/>
      <c r="F74" s="10"/>
      <c r="G74" s="10"/>
      <c r="H74" s="10"/>
    </row>
    <row r="75" spans="1:8">
      <c r="D75" s="17"/>
      <c r="E75" s="28"/>
      <c r="F75" s="35"/>
      <c r="G75" s="35"/>
      <c r="H75" s="35"/>
    </row>
    <row r="76" spans="1:8">
      <c r="A76" s="2" t="s">
        <v>157</v>
      </c>
      <c r="D76" s="17"/>
      <c r="E76" s="28"/>
      <c r="F76" s="17"/>
      <c r="G76" s="17"/>
      <c r="H76" s="28"/>
    </row>
    <row r="77" spans="1:8">
      <c r="A77" s="4" t="s">
        <v>158</v>
      </c>
      <c r="D77" s="10">
        <f>47.1*0.2</f>
        <v>9.42</v>
      </c>
      <c r="E77" s="4" t="s">
        <v>17</v>
      </c>
      <c r="F77" s="10"/>
      <c r="G77" s="7"/>
    </row>
    <row r="78" spans="1:8">
      <c r="B78" s="4" t="s">
        <v>233</v>
      </c>
      <c r="D78" s="17"/>
      <c r="E78" s="3" t="s">
        <v>12</v>
      </c>
      <c r="F78" s="10"/>
      <c r="G78" s="10"/>
      <c r="H78" s="10"/>
    </row>
    <row r="79" spans="1:8">
      <c r="A79" s="4" t="s">
        <v>159</v>
      </c>
      <c r="D79" s="10">
        <f>D28</f>
        <v>94.94</v>
      </c>
      <c r="E79" s="4" t="s">
        <v>17</v>
      </c>
      <c r="F79" s="10"/>
      <c r="G79" s="10"/>
      <c r="H79" s="10"/>
    </row>
    <row r="80" spans="1:8">
      <c r="B80" s="4" t="s">
        <v>232</v>
      </c>
      <c r="D80" s="17"/>
      <c r="E80" s="28"/>
      <c r="F80" s="10"/>
      <c r="G80" s="10"/>
      <c r="H80" s="10"/>
    </row>
    <row r="81" spans="1:8">
      <c r="B81" s="4"/>
      <c r="D81" s="17"/>
      <c r="E81" s="28"/>
      <c r="F81" s="35"/>
      <c r="G81" s="35"/>
      <c r="H81" s="35"/>
    </row>
    <row r="82" spans="1:8">
      <c r="C82" s="3" t="s">
        <v>12</v>
      </c>
      <c r="D82" s="6"/>
      <c r="F82" s="7"/>
      <c r="G82" s="7"/>
    </row>
    <row r="83" spans="1:8">
      <c r="A83" s="39" t="s">
        <v>196</v>
      </c>
      <c r="B83" s="40"/>
      <c r="C83" s="40"/>
      <c r="D83" s="41"/>
      <c r="E83" s="42" t="s">
        <v>12</v>
      </c>
      <c r="F83" s="43"/>
      <c r="G83" s="43"/>
      <c r="H83" s="43"/>
    </row>
    <row r="84" spans="1:8">
      <c r="F84" s="7"/>
      <c r="G84" s="7"/>
    </row>
    <row r="85" spans="1:8">
      <c r="A85" s="2" t="s">
        <v>198</v>
      </c>
      <c r="F85" s="7"/>
      <c r="G85" s="7"/>
    </row>
    <row r="86" spans="1:8">
      <c r="F86" s="7"/>
      <c r="G86" s="7"/>
    </row>
    <row r="87" spans="1:8">
      <c r="A87" s="2" t="s">
        <v>197</v>
      </c>
      <c r="E87" s="28"/>
      <c r="F87" s="7"/>
      <c r="G87" s="7"/>
    </row>
    <row r="88" spans="1:8">
      <c r="A88" s="4" t="s">
        <v>160</v>
      </c>
      <c r="D88" s="10">
        <f>(37.3*2.6)-(3*2.08)-(4*2.1*0.8)</f>
        <v>84.02</v>
      </c>
      <c r="E88" s="4" t="s">
        <v>17</v>
      </c>
      <c r="F88" s="10"/>
      <c r="G88" s="7"/>
    </row>
    <row r="89" spans="1:8">
      <c r="B89" s="4" t="s">
        <v>456</v>
      </c>
      <c r="D89" s="17"/>
      <c r="E89" s="3" t="s">
        <v>12</v>
      </c>
      <c r="F89" s="10"/>
      <c r="G89" s="10"/>
      <c r="H89" s="10"/>
    </row>
    <row r="90" spans="1:8">
      <c r="A90" s="4" t="s">
        <v>161</v>
      </c>
      <c r="B90" s="4"/>
      <c r="D90" s="10">
        <f>(8.1*1.6)+(11.8*1.6)</f>
        <v>31.840000000000003</v>
      </c>
      <c r="E90" s="4" t="s">
        <v>17</v>
      </c>
      <c r="F90" s="10"/>
      <c r="G90" s="10"/>
      <c r="H90" s="10"/>
    </row>
    <row r="91" spans="1:8">
      <c r="B91" s="4" t="s">
        <v>457</v>
      </c>
      <c r="D91" s="17"/>
      <c r="E91" s="3" t="s">
        <v>12</v>
      </c>
      <c r="F91" s="10"/>
      <c r="G91" s="10"/>
      <c r="H91" s="10"/>
    </row>
    <row r="92" spans="1:8">
      <c r="A92" s="4" t="s">
        <v>243</v>
      </c>
      <c r="B92" s="4"/>
      <c r="D92" s="10">
        <f>(17.67*2.6)-(3*2.08)</f>
        <v>39.702000000000005</v>
      </c>
      <c r="E92" s="4" t="s">
        <v>17</v>
      </c>
      <c r="F92" s="10"/>
      <c r="G92" s="10"/>
      <c r="H92" s="10"/>
    </row>
    <row r="93" spans="1:8">
      <c r="B93" s="4" t="s">
        <v>458</v>
      </c>
      <c r="D93" s="17"/>
      <c r="E93" s="3" t="s">
        <v>12</v>
      </c>
      <c r="F93" s="10"/>
      <c r="G93" s="10"/>
      <c r="H93" s="10"/>
    </row>
    <row r="94" spans="1:8">
      <c r="A94" s="4" t="s">
        <v>234</v>
      </c>
      <c r="B94" s="4"/>
      <c r="D94" s="10">
        <f>3*2.6</f>
        <v>7.8000000000000007</v>
      </c>
      <c r="E94" s="4" t="s">
        <v>21</v>
      </c>
      <c r="F94" s="10"/>
      <c r="G94" s="10"/>
      <c r="H94" s="10"/>
    </row>
    <row r="95" spans="1:8">
      <c r="B95" s="4" t="s">
        <v>246</v>
      </c>
      <c r="D95" s="17"/>
      <c r="F95" s="10"/>
      <c r="G95" s="10"/>
      <c r="H95" s="10"/>
    </row>
    <row r="96" spans="1:8">
      <c r="D96" s="17"/>
      <c r="F96" s="35"/>
      <c r="G96" s="35"/>
      <c r="H96" s="35"/>
    </row>
    <row r="97" spans="1:8" s="28" customFormat="1">
      <c r="A97" s="2" t="s">
        <v>162</v>
      </c>
      <c r="B97"/>
      <c r="C97"/>
      <c r="D97" s="17"/>
      <c r="E97"/>
      <c r="F97" s="10"/>
      <c r="G97" s="31"/>
      <c r="H97"/>
    </row>
    <row r="98" spans="1:8" s="28" customFormat="1">
      <c r="A98" s="4" t="s">
        <v>236</v>
      </c>
      <c r="B98"/>
      <c r="C98"/>
      <c r="D98" s="10">
        <f>D88+D92</f>
        <v>123.72200000000001</v>
      </c>
      <c r="E98" s="4" t="s">
        <v>17</v>
      </c>
      <c r="F98" s="10"/>
      <c r="G98" s="10"/>
      <c r="H98" s="10"/>
    </row>
    <row r="99" spans="1:8" s="28" customFormat="1">
      <c r="A99"/>
      <c r="B99" s="4" t="s">
        <v>459</v>
      </c>
      <c r="C99"/>
      <c r="D99" s="17"/>
      <c r="E99" s="3" t="s">
        <v>12</v>
      </c>
      <c r="F99" s="10"/>
      <c r="G99" s="10"/>
      <c r="H99" s="10"/>
    </row>
    <row r="100" spans="1:8">
      <c r="A100" s="4" t="s">
        <v>235</v>
      </c>
      <c r="B100" s="4"/>
      <c r="D100" s="10">
        <f>D92</f>
        <v>39.702000000000005</v>
      </c>
      <c r="E100" s="4" t="s">
        <v>17</v>
      </c>
      <c r="F100" s="10"/>
      <c r="G100" s="10"/>
      <c r="H100" s="10"/>
    </row>
    <row r="101" spans="1:8">
      <c r="B101" s="4" t="s">
        <v>460</v>
      </c>
      <c r="D101" s="17"/>
      <c r="E101" s="3" t="s">
        <v>12</v>
      </c>
      <c r="F101" s="10"/>
      <c r="G101" s="10"/>
      <c r="H101" s="10"/>
    </row>
    <row r="102" spans="1:8">
      <c r="A102" s="4" t="s">
        <v>237</v>
      </c>
      <c r="B102" s="4"/>
      <c r="D102" s="10">
        <f>D88</f>
        <v>84.02</v>
      </c>
      <c r="E102" s="4" t="s">
        <v>17</v>
      </c>
      <c r="F102" s="10"/>
      <c r="G102" s="10"/>
      <c r="H102" s="10"/>
    </row>
    <row r="103" spans="1:8">
      <c r="B103" s="4" t="s">
        <v>461</v>
      </c>
      <c r="D103" s="17"/>
      <c r="E103" s="3" t="s">
        <v>12</v>
      </c>
      <c r="F103" s="10"/>
      <c r="G103" s="10"/>
      <c r="H103" s="10"/>
    </row>
    <row r="104" spans="1:8">
      <c r="A104" s="4" t="s">
        <v>265</v>
      </c>
      <c r="B104" s="4"/>
      <c r="D104" s="10">
        <f>(D69*0.2*3.14)+(D71*0.2)</f>
        <v>81.697200000000009</v>
      </c>
      <c r="E104" s="4" t="s">
        <v>17</v>
      </c>
      <c r="F104" s="10"/>
      <c r="G104" s="10"/>
      <c r="H104" s="10"/>
    </row>
    <row r="105" spans="1:8">
      <c r="B105" s="4" t="s">
        <v>462</v>
      </c>
      <c r="D105" s="17"/>
      <c r="E105" s="3" t="s">
        <v>12</v>
      </c>
      <c r="F105" s="10"/>
      <c r="G105" s="10"/>
      <c r="H105" s="10"/>
    </row>
    <row r="106" spans="1:8">
      <c r="A106" s="4" t="s">
        <v>266</v>
      </c>
      <c r="B106" s="4"/>
      <c r="D106" s="10">
        <f>(D46+D48+D50)*2*0.2</f>
        <v>29.951999999999998</v>
      </c>
      <c r="E106" s="4" t="s">
        <v>17</v>
      </c>
      <c r="F106" s="10"/>
      <c r="G106" s="10"/>
      <c r="H106" s="10"/>
    </row>
    <row r="107" spans="1:8">
      <c r="B107" s="4" t="s">
        <v>238</v>
      </c>
      <c r="D107" s="17"/>
      <c r="F107" s="10"/>
      <c r="G107" s="10"/>
      <c r="H107" s="10"/>
    </row>
    <row r="108" spans="1:8">
      <c r="F108" s="35"/>
      <c r="G108" s="35"/>
      <c r="H108" s="35"/>
    </row>
    <row r="109" spans="1:8">
      <c r="F109" s="37"/>
      <c r="G109" s="34"/>
      <c r="H109" s="22"/>
    </row>
    <row r="110" spans="1:8">
      <c r="A110" s="39" t="s">
        <v>199</v>
      </c>
      <c r="B110" s="40"/>
      <c r="C110" s="40"/>
      <c r="D110" s="41"/>
      <c r="E110" s="42" t="s">
        <v>12</v>
      </c>
      <c r="F110" s="43"/>
      <c r="G110" s="43"/>
      <c r="H110" s="43"/>
    </row>
    <row r="111" spans="1:8">
      <c r="F111" s="37"/>
      <c r="G111" s="34"/>
      <c r="H111" s="22"/>
    </row>
    <row r="112" spans="1:8">
      <c r="A112" s="2" t="s">
        <v>163</v>
      </c>
      <c r="B112" s="28"/>
      <c r="C112" s="28"/>
      <c r="D112" s="17"/>
      <c r="E112" s="28"/>
      <c r="F112" s="37"/>
      <c r="G112" s="37"/>
      <c r="H112" s="37"/>
    </row>
    <row r="113" spans="1:8">
      <c r="A113" s="28"/>
      <c r="B113" s="28"/>
      <c r="C113" s="28"/>
      <c r="D113" s="17"/>
      <c r="E113" s="3" t="s">
        <v>12</v>
      </c>
      <c r="F113" s="37"/>
      <c r="G113" s="34"/>
      <c r="H113" s="22"/>
    </row>
    <row r="114" spans="1:8">
      <c r="A114" s="4" t="s">
        <v>320</v>
      </c>
      <c r="B114" s="28"/>
      <c r="C114" s="28"/>
      <c r="D114" s="10">
        <f>D19*0.05</f>
        <v>12.5</v>
      </c>
      <c r="E114" s="4" t="s">
        <v>18</v>
      </c>
      <c r="F114" s="10"/>
      <c r="G114" s="17"/>
      <c r="H114" s="28"/>
    </row>
    <row r="115" spans="1:8">
      <c r="A115" s="28"/>
      <c r="B115" s="4" t="s">
        <v>89</v>
      </c>
      <c r="C115" s="28"/>
      <c r="D115" s="17"/>
      <c r="E115" s="3" t="s">
        <v>12</v>
      </c>
      <c r="F115" s="10"/>
      <c r="G115" s="10"/>
      <c r="H115" s="10"/>
    </row>
    <row r="116" spans="1:8">
      <c r="A116" s="4" t="s">
        <v>244</v>
      </c>
      <c r="D116" s="10">
        <v>8.7799999999999994</v>
      </c>
      <c r="E116" s="4" t="s">
        <v>18</v>
      </c>
      <c r="F116" s="10"/>
      <c r="G116" s="10"/>
      <c r="H116" s="10"/>
    </row>
    <row r="117" spans="1:8">
      <c r="B117" s="4" t="s">
        <v>463</v>
      </c>
      <c r="D117" s="17"/>
      <c r="E117" s="3" t="s">
        <v>12</v>
      </c>
      <c r="F117" s="10"/>
      <c r="G117" s="10"/>
      <c r="H117" s="10"/>
    </row>
    <row r="118" spans="1:8">
      <c r="A118" s="4" t="s">
        <v>164</v>
      </c>
      <c r="B118" s="4"/>
      <c r="D118" s="10">
        <v>125.47</v>
      </c>
      <c r="E118" s="4" t="s">
        <v>17</v>
      </c>
      <c r="F118" s="10"/>
      <c r="G118" s="7"/>
    </row>
    <row r="119" spans="1:8">
      <c r="B119" s="4" t="s">
        <v>245</v>
      </c>
      <c r="D119" s="17"/>
      <c r="E119" s="3" t="s">
        <v>12</v>
      </c>
      <c r="F119" s="10"/>
      <c r="G119" s="10"/>
      <c r="H119" s="10"/>
    </row>
    <row r="120" spans="1:8">
      <c r="A120" s="4" t="s">
        <v>319</v>
      </c>
      <c r="B120" s="4"/>
      <c r="C120" s="4"/>
      <c r="D120" s="10">
        <v>67.849999999999994</v>
      </c>
      <c r="E120" s="4" t="s">
        <v>17</v>
      </c>
      <c r="F120" s="10"/>
      <c r="G120" s="7"/>
      <c r="H120" s="10"/>
    </row>
    <row r="121" spans="1:8">
      <c r="A121" s="28"/>
      <c r="B121" s="4" t="s">
        <v>120</v>
      </c>
      <c r="C121" s="28"/>
      <c r="D121" s="17"/>
      <c r="E121" s="3"/>
      <c r="F121" s="10"/>
      <c r="G121" s="10"/>
      <c r="H121" s="10"/>
    </row>
    <row r="122" spans="1:8">
      <c r="F122" s="14"/>
      <c r="G122" s="14"/>
      <c r="H122" s="14"/>
    </row>
    <row r="123" spans="1:8">
      <c r="A123" s="39" t="s">
        <v>119</v>
      </c>
      <c r="B123" s="40"/>
      <c r="C123" s="40"/>
      <c r="D123" s="41"/>
      <c r="E123" s="42" t="s">
        <v>12</v>
      </c>
      <c r="F123" s="43"/>
      <c r="G123" s="43"/>
      <c r="H123" s="43"/>
    </row>
    <row r="124" spans="1:8">
      <c r="F124" s="7"/>
      <c r="G124" s="7"/>
    </row>
    <row r="125" spans="1:8">
      <c r="A125" s="2" t="s">
        <v>166</v>
      </c>
      <c r="B125" s="28"/>
      <c r="C125" s="28"/>
      <c r="D125" s="17"/>
      <c r="E125" s="28"/>
      <c r="F125" s="7"/>
      <c r="G125" s="7"/>
    </row>
    <row r="126" spans="1:8">
      <c r="F126" s="7"/>
      <c r="G126" s="7"/>
    </row>
    <row r="127" spans="1:8">
      <c r="A127" s="2" t="s">
        <v>167</v>
      </c>
      <c r="F127" s="7"/>
      <c r="G127" s="7"/>
    </row>
    <row r="128" spans="1:8">
      <c r="A128" s="4" t="s">
        <v>168</v>
      </c>
      <c r="D128" s="10">
        <v>1</v>
      </c>
      <c r="E128" s="4" t="s">
        <v>11</v>
      </c>
      <c r="F128" s="10"/>
      <c r="G128" s="7"/>
    </row>
    <row r="129" spans="1:8">
      <c r="B129" s="4" t="s">
        <v>464</v>
      </c>
      <c r="D129" s="17"/>
      <c r="E129" s="3" t="s">
        <v>12</v>
      </c>
      <c r="F129" s="10"/>
      <c r="G129" s="10"/>
      <c r="H129" s="10"/>
    </row>
    <row r="130" spans="1:8">
      <c r="A130" s="4" t="s">
        <v>169</v>
      </c>
      <c r="B130" s="4"/>
      <c r="C130" s="28"/>
      <c r="D130" s="10">
        <v>1</v>
      </c>
      <c r="E130" s="4" t="s">
        <v>11</v>
      </c>
      <c r="F130" s="10"/>
      <c r="G130" s="10"/>
      <c r="H130" s="10"/>
    </row>
    <row r="131" spans="1:8">
      <c r="A131" s="28"/>
      <c r="B131" s="4" t="s">
        <v>465</v>
      </c>
      <c r="C131" s="28"/>
      <c r="D131" s="17"/>
      <c r="E131" s="3" t="s">
        <v>12</v>
      </c>
      <c r="F131" s="10"/>
      <c r="G131" s="10"/>
      <c r="H131" s="10"/>
    </row>
    <row r="132" spans="1:8">
      <c r="A132" s="4" t="s">
        <v>286</v>
      </c>
      <c r="B132" s="4"/>
      <c r="C132" s="28"/>
      <c r="D132" s="10">
        <v>2</v>
      </c>
      <c r="E132" s="4" t="s">
        <v>11</v>
      </c>
      <c r="F132" s="10"/>
      <c r="G132" s="10"/>
      <c r="H132" s="10"/>
    </row>
    <row r="133" spans="1:8">
      <c r="A133" s="28"/>
      <c r="B133" s="4" t="s">
        <v>267</v>
      </c>
      <c r="C133" s="28"/>
      <c r="D133" s="17"/>
      <c r="E133" s="3" t="s">
        <v>12</v>
      </c>
      <c r="F133" s="10"/>
      <c r="G133" s="10"/>
      <c r="H133" s="10"/>
    </row>
    <row r="134" spans="1:8">
      <c r="A134" s="4" t="s">
        <v>251</v>
      </c>
      <c r="B134" s="4"/>
      <c r="D134" s="10">
        <v>3</v>
      </c>
      <c r="E134" s="4" t="s">
        <v>11</v>
      </c>
      <c r="F134" s="10"/>
      <c r="G134" s="10"/>
      <c r="H134" s="10"/>
    </row>
    <row r="135" spans="1:8">
      <c r="B135" s="4" t="s">
        <v>249</v>
      </c>
      <c r="D135" s="17"/>
      <c r="E135" s="3" t="s">
        <v>12</v>
      </c>
      <c r="F135" s="10"/>
      <c r="G135" s="10"/>
      <c r="H135" s="10"/>
    </row>
    <row r="136" spans="1:8">
      <c r="A136" s="4" t="s">
        <v>287</v>
      </c>
      <c r="B136" s="4"/>
      <c r="D136" s="10">
        <v>2</v>
      </c>
      <c r="E136" s="4" t="s">
        <v>11</v>
      </c>
      <c r="F136" s="10"/>
      <c r="G136" s="7"/>
    </row>
    <row r="137" spans="1:8">
      <c r="A137" s="4"/>
      <c r="B137" s="4" t="s">
        <v>270</v>
      </c>
      <c r="D137" s="17"/>
      <c r="F137" s="10"/>
      <c r="G137" s="10"/>
      <c r="H137" s="10"/>
    </row>
    <row r="138" spans="1:8">
      <c r="A138" s="4" t="s">
        <v>288</v>
      </c>
      <c r="B138" s="4"/>
      <c r="D138" s="10">
        <v>4</v>
      </c>
      <c r="E138" s="4" t="s">
        <v>11</v>
      </c>
      <c r="F138" s="10"/>
      <c r="G138" s="10"/>
      <c r="H138" s="10"/>
    </row>
    <row r="139" spans="1:8">
      <c r="A139" s="4"/>
      <c r="B139" s="4" t="s">
        <v>271</v>
      </c>
      <c r="D139" s="17"/>
      <c r="F139" s="10"/>
      <c r="G139" s="10"/>
      <c r="H139" s="10"/>
    </row>
    <row r="140" spans="1:8">
      <c r="A140" s="4" t="s">
        <v>289</v>
      </c>
      <c r="B140" s="4"/>
      <c r="D140" s="10">
        <v>1</v>
      </c>
      <c r="E140" s="4" t="s">
        <v>11</v>
      </c>
      <c r="F140" s="10"/>
      <c r="G140" s="7"/>
    </row>
    <row r="141" spans="1:8">
      <c r="B141" s="4" t="s">
        <v>248</v>
      </c>
      <c r="D141" s="17"/>
      <c r="E141" s="3" t="s">
        <v>12</v>
      </c>
      <c r="F141" s="10"/>
      <c r="G141" s="10"/>
      <c r="H141" s="10"/>
    </row>
    <row r="142" spans="1:8">
      <c r="A142" s="4" t="s">
        <v>290</v>
      </c>
      <c r="B142" s="4"/>
      <c r="D142" s="10">
        <v>1.5</v>
      </c>
      <c r="E142" s="4" t="s">
        <v>75</v>
      </c>
      <c r="F142" s="10"/>
      <c r="G142" s="10"/>
      <c r="H142" s="10"/>
    </row>
    <row r="143" spans="1:8">
      <c r="A143" s="4"/>
      <c r="B143" s="4" t="s">
        <v>275</v>
      </c>
      <c r="D143" s="17"/>
      <c r="E143" s="3"/>
      <c r="F143" s="10"/>
      <c r="G143" s="10"/>
      <c r="H143" s="10"/>
    </row>
    <row r="144" spans="1:8">
      <c r="A144" s="4" t="s">
        <v>291</v>
      </c>
      <c r="B144" s="4"/>
      <c r="D144" s="10">
        <v>8.1999999999999993</v>
      </c>
      <c r="E144" s="4" t="s">
        <v>75</v>
      </c>
      <c r="F144" s="10"/>
      <c r="G144" s="10"/>
      <c r="H144" s="10"/>
    </row>
    <row r="145" spans="1:9">
      <c r="A145" s="4"/>
      <c r="B145" s="4" t="s">
        <v>292</v>
      </c>
      <c r="D145" s="17"/>
      <c r="E145" s="3"/>
      <c r="F145" s="10"/>
      <c r="G145" s="10"/>
      <c r="H145" s="10"/>
    </row>
    <row r="146" spans="1:9">
      <c r="A146" s="4" t="s">
        <v>273</v>
      </c>
      <c r="D146" s="10">
        <v>1</v>
      </c>
      <c r="E146" s="4" t="s">
        <v>43</v>
      </c>
      <c r="F146" s="10"/>
      <c r="G146" s="10"/>
      <c r="H146" s="10"/>
    </row>
    <row r="147" spans="1:9">
      <c r="D147" s="17"/>
      <c r="E147" s="3" t="s">
        <v>12</v>
      </c>
      <c r="F147" s="10"/>
      <c r="G147" s="10"/>
      <c r="H147" s="10"/>
    </row>
    <row r="148" spans="1:9">
      <c r="F148" s="35"/>
      <c r="G148" s="35"/>
      <c r="H148" s="35"/>
    </row>
    <row r="149" spans="1:9">
      <c r="A149" s="2" t="s">
        <v>170</v>
      </c>
      <c r="F149" s="17"/>
      <c r="G149" s="7"/>
    </row>
    <row r="150" spans="1:9">
      <c r="A150" s="4" t="s">
        <v>276</v>
      </c>
      <c r="D150" s="62">
        <v>13</v>
      </c>
      <c r="E150" s="4" t="s">
        <v>11</v>
      </c>
      <c r="F150" s="10"/>
      <c r="G150" s="10"/>
      <c r="H150" s="10"/>
      <c r="I150" s="7"/>
    </row>
    <row r="151" spans="1:9">
      <c r="D151"/>
      <c r="E151" s="3" t="s">
        <v>12</v>
      </c>
      <c r="F151" s="10"/>
      <c r="G151" s="10"/>
      <c r="H151" s="10"/>
      <c r="I151" s="7"/>
    </row>
    <row r="152" spans="1:9">
      <c r="A152" s="4" t="s">
        <v>172</v>
      </c>
      <c r="D152" s="57">
        <v>109</v>
      </c>
      <c r="E152" s="4" t="s">
        <v>21</v>
      </c>
      <c r="F152" s="10"/>
      <c r="G152" s="10"/>
      <c r="H152" s="10"/>
      <c r="I152" s="7"/>
    </row>
    <row r="153" spans="1:9">
      <c r="B153" s="109" t="s">
        <v>466</v>
      </c>
      <c r="D153"/>
      <c r="E153" s="3" t="s">
        <v>12</v>
      </c>
      <c r="F153" s="10"/>
      <c r="G153" s="10"/>
      <c r="H153" s="10"/>
      <c r="I153" s="7"/>
    </row>
    <row r="154" spans="1:9">
      <c r="A154" s="4" t="s">
        <v>277</v>
      </c>
      <c r="D154" s="62">
        <v>90</v>
      </c>
      <c r="E154" s="4" t="s">
        <v>21</v>
      </c>
      <c r="F154" s="10"/>
      <c r="G154" s="10"/>
      <c r="H154" s="10"/>
      <c r="I154" s="7"/>
    </row>
    <row r="155" spans="1:9">
      <c r="B155" s="109" t="s">
        <v>473</v>
      </c>
      <c r="D155"/>
      <c r="E155" s="3" t="s">
        <v>12</v>
      </c>
      <c r="F155" s="10"/>
      <c r="G155" s="10"/>
      <c r="H155" s="10"/>
      <c r="I155" s="7"/>
    </row>
    <row r="156" spans="1:9">
      <c r="A156" s="4" t="s">
        <v>293</v>
      </c>
      <c r="D156" s="62">
        <v>30</v>
      </c>
      <c r="E156" s="4" t="s">
        <v>21</v>
      </c>
      <c r="F156" s="10"/>
      <c r="G156" s="10"/>
      <c r="H156" s="10"/>
      <c r="I156" s="7"/>
    </row>
    <row r="157" spans="1:9">
      <c r="B157" s="109" t="s">
        <v>474</v>
      </c>
      <c r="C157" s="28"/>
      <c r="D157"/>
      <c r="E157" s="3" t="s">
        <v>12</v>
      </c>
      <c r="F157" s="10"/>
      <c r="G157" s="10"/>
      <c r="H157" s="10"/>
      <c r="I157" s="7"/>
    </row>
    <row r="158" spans="1:9">
      <c r="A158" s="4" t="s">
        <v>323</v>
      </c>
      <c r="D158" s="62">
        <v>10</v>
      </c>
      <c r="E158" s="4" t="s">
        <v>21</v>
      </c>
      <c r="F158" s="10"/>
      <c r="G158" s="10"/>
      <c r="H158" s="10"/>
      <c r="I158" s="7"/>
    </row>
    <row r="159" spans="1:9">
      <c r="B159" s="122" t="s">
        <v>478</v>
      </c>
      <c r="C159" s="28"/>
      <c r="D159"/>
      <c r="E159" s="3" t="s">
        <v>12</v>
      </c>
      <c r="F159" s="10"/>
      <c r="G159" s="10"/>
      <c r="H159" s="10"/>
      <c r="I159" s="7"/>
    </row>
    <row r="160" spans="1:9">
      <c r="A160" s="4" t="s">
        <v>295</v>
      </c>
      <c r="D160" s="58">
        <v>2</v>
      </c>
      <c r="E160" s="4" t="s">
        <v>11</v>
      </c>
      <c r="F160" s="10"/>
      <c r="G160" s="10"/>
      <c r="H160" s="10"/>
      <c r="I160" s="7"/>
    </row>
    <row r="161" spans="1:9">
      <c r="B161" s="110"/>
      <c r="D161"/>
      <c r="E161" s="3" t="s">
        <v>12</v>
      </c>
      <c r="F161" s="10"/>
      <c r="G161" s="10"/>
      <c r="H161" s="10"/>
      <c r="I161" s="7"/>
    </row>
    <row r="162" spans="1:9">
      <c r="A162" s="4" t="s">
        <v>296</v>
      </c>
      <c r="D162" s="58">
        <v>3</v>
      </c>
      <c r="E162" s="4" t="s">
        <v>11</v>
      </c>
      <c r="F162" s="10"/>
      <c r="G162" s="10"/>
      <c r="H162" s="10"/>
      <c r="I162" s="7"/>
    </row>
    <row r="163" spans="1:9" s="28" customFormat="1">
      <c r="A163"/>
      <c r="B163" s="110" t="s">
        <v>468</v>
      </c>
      <c r="C163"/>
      <c r="D163"/>
      <c r="E163" s="3" t="s">
        <v>12</v>
      </c>
      <c r="F163" s="10"/>
      <c r="G163" s="10"/>
      <c r="H163" s="10"/>
      <c r="I163" s="7"/>
    </row>
    <row r="164" spans="1:9">
      <c r="A164" s="4" t="s">
        <v>324</v>
      </c>
      <c r="D164" s="58">
        <v>1</v>
      </c>
      <c r="E164" s="4" t="s">
        <v>11</v>
      </c>
      <c r="F164" s="10"/>
      <c r="G164" s="10"/>
      <c r="H164" s="10"/>
      <c r="I164" s="7"/>
    </row>
    <row r="165" spans="1:9" s="28" customFormat="1">
      <c r="A165"/>
      <c r="B165" s="110" t="s">
        <v>479</v>
      </c>
      <c r="C165"/>
      <c r="D165"/>
      <c r="E165" s="3" t="s">
        <v>12</v>
      </c>
      <c r="F165" s="10"/>
      <c r="G165" s="10"/>
      <c r="H165" s="10"/>
      <c r="I165" s="7"/>
    </row>
    <row r="166" spans="1:9">
      <c r="A166" s="4" t="s">
        <v>325</v>
      </c>
      <c r="D166" s="62">
        <v>13</v>
      </c>
      <c r="E166" s="4" t="s">
        <v>11</v>
      </c>
      <c r="F166" s="10"/>
      <c r="G166" s="10"/>
      <c r="H166" s="10"/>
      <c r="I166" s="7"/>
    </row>
    <row r="167" spans="1:9">
      <c r="B167" s="121" t="s">
        <v>469</v>
      </c>
      <c r="D167"/>
      <c r="E167" s="3" t="s">
        <v>12</v>
      </c>
      <c r="F167" s="10"/>
      <c r="G167" s="10"/>
      <c r="H167" s="10"/>
      <c r="I167" s="7"/>
    </row>
    <row r="168" spans="1:9">
      <c r="A168" s="4" t="s">
        <v>326</v>
      </c>
      <c r="D168" s="58">
        <v>1</v>
      </c>
      <c r="E168" s="4" t="s">
        <v>11</v>
      </c>
      <c r="F168" s="10"/>
      <c r="G168" s="10"/>
      <c r="H168" s="10"/>
      <c r="I168" s="7"/>
    </row>
    <row r="169" spans="1:9">
      <c r="B169" s="121" t="s">
        <v>470</v>
      </c>
      <c r="D169"/>
      <c r="E169" s="3" t="s">
        <v>12</v>
      </c>
      <c r="F169" s="10"/>
      <c r="G169" s="10"/>
      <c r="H169" s="10"/>
      <c r="I169" s="7"/>
    </row>
    <row r="170" spans="1:9">
      <c r="A170" s="4" t="s">
        <v>327</v>
      </c>
      <c r="D170" s="58">
        <v>1</v>
      </c>
      <c r="E170" s="4" t="s">
        <v>11</v>
      </c>
      <c r="F170" s="10"/>
      <c r="G170" s="10"/>
      <c r="H170" s="10"/>
      <c r="I170" s="7"/>
    </row>
    <row r="171" spans="1:9">
      <c r="B171" s="113"/>
      <c r="D171"/>
      <c r="E171" s="3" t="s">
        <v>12</v>
      </c>
      <c r="F171" s="10"/>
      <c r="G171" s="10"/>
      <c r="H171" s="10"/>
      <c r="I171" s="7"/>
    </row>
    <row r="172" spans="1:9">
      <c r="A172" s="4" t="s">
        <v>281</v>
      </c>
      <c r="D172" s="58">
        <v>6</v>
      </c>
      <c r="E172" s="4" t="s">
        <v>11</v>
      </c>
      <c r="F172" s="10"/>
      <c r="G172" s="10"/>
      <c r="H172" s="10"/>
      <c r="I172" s="7"/>
    </row>
    <row r="173" spans="1:9">
      <c r="B173" s="109" t="s">
        <v>476</v>
      </c>
      <c r="D173"/>
      <c r="E173" s="3" t="s">
        <v>12</v>
      </c>
      <c r="F173" s="10"/>
      <c r="G173" s="10"/>
      <c r="H173" s="10"/>
      <c r="I173" s="7"/>
    </row>
    <row r="174" spans="1:9">
      <c r="A174" s="4" t="s">
        <v>282</v>
      </c>
      <c r="D174" s="58">
        <v>1</v>
      </c>
      <c r="E174" s="4" t="s">
        <v>11</v>
      </c>
      <c r="F174" s="10"/>
      <c r="G174" s="10"/>
      <c r="H174" s="10"/>
      <c r="I174" s="7"/>
    </row>
    <row r="175" spans="1:9">
      <c r="B175" s="109" t="s">
        <v>477</v>
      </c>
      <c r="D175"/>
      <c r="E175" s="3" t="s">
        <v>12</v>
      </c>
      <c r="F175" s="10"/>
      <c r="G175" s="10"/>
      <c r="H175" s="10"/>
      <c r="I175" s="7"/>
    </row>
    <row r="176" spans="1:9">
      <c r="A176" s="4" t="s">
        <v>283</v>
      </c>
      <c r="D176" s="62">
        <v>81</v>
      </c>
      <c r="E176" s="4" t="s">
        <v>21</v>
      </c>
      <c r="F176" s="10"/>
      <c r="G176" s="10"/>
      <c r="H176" s="10"/>
      <c r="I176" s="7"/>
    </row>
    <row r="177" spans="1:9">
      <c r="B177" s="121"/>
      <c r="D177"/>
      <c r="E177" s="3" t="s">
        <v>12</v>
      </c>
      <c r="F177" s="10"/>
      <c r="G177" s="10"/>
      <c r="H177" s="10"/>
      <c r="I177" s="7"/>
    </row>
    <row r="178" spans="1:9">
      <c r="A178" s="4" t="s">
        <v>298</v>
      </c>
      <c r="D178" s="62">
        <v>70</v>
      </c>
      <c r="E178" s="4" t="s">
        <v>11</v>
      </c>
      <c r="F178" s="10"/>
      <c r="G178" s="10"/>
      <c r="H178" s="10"/>
      <c r="I178" s="7"/>
    </row>
    <row r="179" spans="1:9">
      <c r="D179"/>
      <c r="E179" s="3" t="s">
        <v>12</v>
      </c>
      <c r="F179" s="10"/>
      <c r="G179" s="10"/>
      <c r="H179" s="10"/>
      <c r="I179" s="7"/>
    </row>
    <row r="180" spans="1:9">
      <c r="A180" s="4" t="s">
        <v>299</v>
      </c>
      <c r="D180" s="62">
        <v>13</v>
      </c>
      <c r="E180" s="4" t="s">
        <v>11</v>
      </c>
      <c r="F180" s="10"/>
      <c r="G180" s="10"/>
      <c r="H180" s="10"/>
      <c r="I180" s="7"/>
    </row>
    <row r="181" spans="1:9">
      <c r="B181" s="109"/>
      <c r="F181" s="10"/>
      <c r="G181" s="10"/>
      <c r="H181" s="10"/>
      <c r="I181" s="7"/>
    </row>
    <row r="182" spans="1:9">
      <c r="E182" s="3"/>
      <c r="F182" s="35"/>
      <c r="G182" s="35"/>
      <c r="H182" s="35"/>
    </row>
    <row r="183" spans="1:9">
      <c r="A183" s="2" t="s">
        <v>183</v>
      </c>
      <c r="F183" s="17"/>
      <c r="G183" s="17"/>
    </row>
    <row r="184" spans="1:9">
      <c r="A184" s="4" t="s">
        <v>184</v>
      </c>
      <c r="D184" s="58">
        <v>1</v>
      </c>
      <c r="E184" s="4" t="s">
        <v>11</v>
      </c>
      <c r="F184" s="10"/>
      <c r="G184" s="10"/>
      <c r="H184" s="10"/>
      <c r="I184" s="7"/>
    </row>
    <row r="185" spans="1:9">
      <c r="B185" s="109"/>
      <c r="D185"/>
      <c r="E185" s="3" t="s">
        <v>12</v>
      </c>
      <c r="F185" s="10"/>
      <c r="G185" s="10"/>
      <c r="H185" s="10"/>
      <c r="I185" s="7"/>
    </row>
    <row r="186" spans="1:9">
      <c r="A186" s="4" t="s">
        <v>185</v>
      </c>
      <c r="D186" s="58">
        <v>1</v>
      </c>
      <c r="E186" s="4" t="s">
        <v>11</v>
      </c>
      <c r="F186" s="10"/>
      <c r="G186" s="10"/>
      <c r="H186" s="10"/>
      <c r="I186" s="7"/>
    </row>
    <row r="187" spans="1:9">
      <c r="B187" s="109"/>
      <c r="D187"/>
      <c r="E187" s="3" t="s">
        <v>12</v>
      </c>
      <c r="F187" s="10"/>
      <c r="G187" s="10"/>
      <c r="H187" s="10"/>
      <c r="I187" s="7"/>
    </row>
    <row r="188" spans="1:9">
      <c r="A188" s="4" t="s">
        <v>186</v>
      </c>
      <c r="D188" s="58">
        <v>1</v>
      </c>
      <c r="E188" s="4" t="s">
        <v>11</v>
      </c>
      <c r="F188" s="10"/>
      <c r="G188" s="10"/>
      <c r="H188" s="10"/>
      <c r="I188" s="7"/>
    </row>
    <row r="189" spans="1:9">
      <c r="B189" s="109"/>
      <c r="D189"/>
      <c r="E189" s="3" t="s">
        <v>12</v>
      </c>
      <c r="F189" s="10"/>
      <c r="G189" s="10"/>
      <c r="H189" s="10"/>
      <c r="I189" s="7"/>
    </row>
    <row r="190" spans="1:9">
      <c r="A190" s="4" t="s">
        <v>187</v>
      </c>
      <c r="D190" s="58">
        <v>1</v>
      </c>
      <c r="E190" s="4" t="s">
        <v>11</v>
      </c>
      <c r="F190" s="10"/>
      <c r="G190" s="10"/>
      <c r="H190" s="10"/>
      <c r="I190" s="7"/>
    </row>
    <row r="191" spans="1:9">
      <c r="B191" s="109"/>
      <c r="D191"/>
      <c r="E191" s="3" t="s">
        <v>12</v>
      </c>
      <c r="F191" s="10"/>
      <c r="G191" s="10"/>
      <c r="H191" s="10"/>
      <c r="I191" s="7"/>
    </row>
    <row r="192" spans="1:9">
      <c r="A192" s="4" t="s">
        <v>300</v>
      </c>
      <c r="D192" s="58">
        <v>1</v>
      </c>
      <c r="E192" s="4" t="s">
        <v>11</v>
      </c>
      <c r="F192" s="10"/>
      <c r="G192" s="10"/>
      <c r="H192" s="10"/>
      <c r="I192" s="7"/>
    </row>
    <row r="193" spans="1:9">
      <c r="D193"/>
      <c r="E193" s="3" t="s">
        <v>12</v>
      </c>
      <c r="F193" s="10"/>
      <c r="G193" s="10"/>
      <c r="H193" s="10"/>
      <c r="I193" s="7"/>
    </row>
    <row r="194" spans="1:9">
      <c r="A194" s="4" t="s">
        <v>301</v>
      </c>
      <c r="D194" s="62">
        <v>16</v>
      </c>
      <c r="E194" s="4" t="s">
        <v>21</v>
      </c>
      <c r="F194" s="10"/>
      <c r="G194" s="10"/>
      <c r="H194" s="10"/>
      <c r="I194" s="7"/>
    </row>
    <row r="195" spans="1:9">
      <c r="D195"/>
      <c r="E195" s="3" t="s">
        <v>12</v>
      </c>
      <c r="F195" s="10"/>
      <c r="G195" s="10"/>
      <c r="H195" s="10"/>
      <c r="I195" s="7"/>
    </row>
    <row r="196" spans="1:9">
      <c r="A196" s="4" t="s">
        <v>302</v>
      </c>
      <c r="D196" s="58">
        <v>8</v>
      </c>
      <c r="E196" s="4" t="s">
        <v>21</v>
      </c>
      <c r="F196" s="10"/>
      <c r="G196" s="10"/>
      <c r="H196" s="10"/>
      <c r="I196" s="7"/>
    </row>
    <row r="197" spans="1:9">
      <c r="D197"/>
      <c r="E197" s="3" t="s">
        <v>12</v>
      </c>
      <c r="F197" s="10"/>
      <c r="G197" s="10"/>
      <c r="H197" s="10"/>
      <c r="I197" s="7"/>
    </row>
    <row r="198" spans="1:9">
      <c r="A198" s="4" t="s">
        <v>303</v>
      </c>
      <c r="D198" s="62">
        <v>10</v>
      </c>
      <c r="E198" s="4" t="s">
        <v>21</v>
      </c>
      <c r="F198" s="10"/>
      <c r="G198" s="10"/>
      <c r="H198" s="10"/>
      <c r="I198" s="7"/>
    </row>
    <row r="199" spans="1:9">
      <c r="B199" s="28"/>
      <c r="C199" s="28"/>
      <c r="D199"/>
      <c r="E199" s="3" t="s">
        <v>12</v>
      </c>
      <c r="F199" s="10"/>
      <c r="G199" s="10"/>
      <c r="H199" s="10"/>
      <c r="I199" s="7"/>
    </row>
    <row r="200" spans="1:9">
      <c r="A200" s="4" t="s">
        <v>304</v>
      </c>
      <c r="B200" s="28"/>
      <c r="C200" s="28"/>
      <c r="D200" s="58">
        <v>1</v>
      </c>
      <c r="E200" s="4" t="s">
        <v>11</v>
      </c>
      <c r="F200" s="10"/>
      <c r="G200" s="10"/>
      <c r="H200" s="10"/>
      <c r="I200" s="7"/>
    </row>
    <row r="201" spans="1:9">
      <c r="D201"/>
      <c r="E201" s="3" t="s">
        <v>12</v>
      </c>
      <c r="F201" s="10"/>
      <c r="G201" s="10"/>
      <c r="H201" s="10"/>
      <c r="I201" s="7"/>
    </row>
    <row r="202" spans="1:9">
      <c r="A202" s="4" t="s">
        <v>305</v>
      </c>
      <c r="D202" s="62">
        <v>14</v>
      </c>
      <c r="E202" s="4" t="s">
        <v>21</v>
      </c>
      <c r="F202" s="10"/>
      <c r="G202" s="10"/>
      <c r="H202" s="10"/>
      <c r="I202" s="7"/>
    </row>
    <row r="203" spans="1:9">
      <c r="D203"/>
      <c r="E203" s="3" t="s">
        <v>12</v>
      </c>
      <c r="F203" s="10"/>
      <c r="G203" s="10"/>
      <c r="H203" s="10"/>
      <c r="I203" s="7"/>
    </row>
    <row r="204" spans="1:9">
      <c r="A204" s="4" t="s">
        <v>306</v>
      </c>
      <c r="D204" s="58">
        <v>8</v>
      </c>
      <c r="E204" s="4" t="s">
        <v>11</v>
      </c>
      <c r="F204" s="10"/>
      <c r="G204" s="10"/>
      <c r="H204" s="10"/>
      <c r="I204" s="7"/>
    </row>
    <row r="205" spans="1:9">
      <c r="F205" s="10"/>
      <c r="G205" s="10"/>
      <c r="H205" s="10"/>
      <c r="I205" s="7"/>
    </row>
    <row r="206" spans="1:9">
      <c r="F206" s="35"/>
      <c r="G206" s="35"/>
      <c r="H206" s="35"/>
    </row>
    <row r="207" spans="1:9" s="28" customFormat="1">
      <c r="D207" s="17"/>
    </row>
    <row r="208" spans="1:9">
      <c r="A208" s="39" t="s">
        <v>194</v>
      </c>
      <c r="B208" s="40"/>
      <c r="C208" s="40"/>
      <c r="D208" s="41"/>
      <c r="E208" s="42" t="s">
        <v>12</v>
      </c>
      <c r="F208" s="43"/>
      <c r="G208" s="43"/>
      <c r="H208" s="43"/>
    </row>
    <row r="209" spans="1:10">
      <c r="A209" s="11"/>
      <c r="B209" s="22"/>
      <c r="C209" s="22"/>
      <c r="D209" s="34"/>
      <c r="E209" s="13"/>
      <c r="F209" s="14"/>
      <c r="G209" s="14"/>
      <c r="H209" s="28"/>
    </row>
    <row r="210" spans="1:10">
      <c r="A210" s="2" t="s">
        <v>52</v>
      </c>
      <c r="B210" s="28"/>
      <c r="C210" s="28"/>
      <c r="D210" s="17"/>
      <c r="E210" s="28"/>
      <c r="F210" s="17"/>
      <c r="G210" s="17"/>
      <c r="H210" s="28"/>
    </row>
    <row r="211" spans="1:10">
      <c r="A211" s="2"/>
      <c r="B211" s="28"/>
      <c r="C211" s="28"/>
      <c r="D211" s="17"/>
      <c r="E211" s="28"/>
      <c r="F211" s="17"/>
      <c r="G211" s="17"/>
      <c r="H211" s="28"/>
    </row>
    <row r="212" spans="1:10">
      <c r="A212" s="4" t="s">
        <v>309</v>
      </c>
      <c r="D212" s="10">
        <v>18</v>
      </c>
      <c r="E212" s="4" t="s">
        <v>17</v>
      </c>
      <c r="F212" s="10"/>
      <c r="G212" s="7"/>
    </row>
    <row r="213" spans="1:10">
      <c r="A213" s="2"/>
      <c r="B213" s="4" t="s">
        <v>310</v>
      </c>
      <c r="D213" s="17"/>
      <c r="E213" s="3" t="s">
        <v>12</v>
      </c>
      <c r="F213" s="10"/>
      <c r="G213" s="10"/>
      <c r="H213" s="10"/>
    </row>
    <row r="214" spans="1:10">
      <c r="A214" s="4" t="s">
        <v>308</v>
      </c>
      <c r="B214" s="4"/>
      <c r="C214" s="28"/>
      <c r="D214" s="10">
        <f>D10</f>
        <v>320</v>
      </c>
      <c r="E214" s="4" t="s">
        <v>17</v>
      </c>
      <c r="F214" s="10"/>
      <c r="G214" s="17"/>
      <c r="H214" s="28"/>
    </row>
    <row r="215" spans="1:10">
      <c r="A215" s="4"/>
      <c r="B215" s="4" t="s">
        <v>386</v>
      </c>
      <c r="C215" s="28"/>
      <c r="D215" s="17"/>
      <c r="E215" s="3" t="s">
        <v>12</v>
      </c>
      <c r="F215" s="10"/>
      <c r="G215" s="10"/>
      <c r="H215" s="10"/>
    </row>
    <row r="216" spans="1:10">
      <c r="A216" s="22"/>
      <c r="B216" s="63"/>
      <c r="C216" s="22"/>
      <c r="D216" s="34"/>
      <c r="E216" s="13"/>
      <c r="F216" s="37"/>
      <c r="G216" s="37"/>
      <c r="H216" s="37"/>
    </row>
    <row r="217" spans="1:10">
      <c r="A217" s="39" t="s">
        <v>54</v>
      </c>
      <c r="B217" s="40"/>
      <c r="C217" s="40"/>
      <c r="D217" s="41"/>
      <c r="E217" s="42" t="s">
        <v>12</v>
      </c>
      <c r="F217" s="43"/>
      <c r="G217" s="43"/>
      <c r="H217" s="43"/>
    </row>
    <row r="218" spans="1:10" ht="13.5" thickBot="1">
      <c r="A218" s="11"/>
      <c r="B218" s="22"/>
      <c r="C218" s="22"/>
      <c r="D218" s="34"/>
      <c r="E218" s="13"/>
      <c r="F218" s="14"/>
      <c r="G218" s="14"/>
      <c r="H218" s="28"/>
    </row>
    <row r="219" spans="1:10" ht="13.5" thickBot="1">
      <c r="A219" s="51" t="s">
        <v>55</v>
      </c>
      <c r="B219" s="54"/>
      <c r="C219" s="54"/>
      <c r="D219" s="55"/>
      <c r="E219" s="56" t="s">
        <v>12</v>
      </c>
      <c r="F219" s="52"/>
      <c r="G219" s="52"/>
      <c r="H219" s="52"/>
      <c r="J219" s="105"/>
    </row>
    <row r="222" spans="1:10">
      <c r="B222" s="85"/>
    </row>
    <row r="223" spans="1:10">
      <c r="B223" s="85"/>
    </row>
    <row r="224" spans="1:10">
      <c r="B224" s="85"/>
    </row>
    <row r="225" spans="2:2">
      <c r="B225" s="124"/>
    </row>
    <row r="226" spans="2:2">
      <c r="B226" s="85"/>
    </row>
    <row r="227" spans="2:2">
      <c r="B227" s="85"/>
    </row>
  </sheetData>
  <mergeCells count="5">
    <mergeCell ref="F1:H1"/>
    <mergeCell ref="F2:H2"/>
    <mergeCell ref="F3:H3"/>
    <mergeCell ref="G5:H5"/>
    <mergeCell ref="F5:F6"/>
  </mergeCells>
  <pageMargins left="0.74803149606299213" right="0.55118110236220474" top="0.78740157480314965" bottom="0.59055118110236227" header="0.51181102362204722" footer="0.51181102362204722"/>
  <pageSetup paperSize="9" scale="86" fitToHeight="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6"/>
  <sheetViews>
    <sheetView zoomScale="115" zoomScaleNormal="115" workbookViewId="0">
      <selection activeCell="H207" sqref="F8:H207"/>
    </sheetView>
  </sheetViews>
  <sheetFormatPr defaultRowHeight="12.75"/>
  <cols>
    <col min="1" max="1" width="6.42578125" customWidth="1"/>
    <col min="2" max="2" width="10.28515625" bestFit="1" customWidth="1"/>
    <col min="3" max="3" width="27.7109375" customWidth="1"/>
    <col min="4" max="4" width="8.7109375" style="7" customWidth="1"/>
    <col min="6" max="6" width="11.85546875" customWidth="1"/>
    <col min="7" max="7" width="12.7109375" customWidth="1"/>
    <col min="8" max="8" width="13.42578125" customWidth="1"/>
    <col min="9" max="9" width="9.5703125" bestFit="1" customWidth="1"/>
    <col min="10" max="10" width="9.28515625" bestFit="1" customWidth="1"/>
  </cols>
  <sheetData>
    <row r="1" spans="1:8" ht="21" thickBot="1">
      <c r="A1" s="72" t="s">
        <v>0</v>
      </c>
      <c r="B1" s="73"/>
      <c r="C1" s="73"/>
      <c r="D1" s="74"/>
      <c r="E1" s="73"/>
      <c r="F1" s="196" t="s">
        <v>441</v>
      </c>
      <c r="G1" s="209"/>
      <c r="H1" s="197"/>
    </row>
    <row r="2" spans="1:8">
      <c r="A2" s="75"/>
      <c r="B2" s="76"/>
      <c r="C2" s="76"/>
      <c r="D2" s="77"/>
      <c r="E2" s="76"/>
      <c r="F2" s="198" t="s">
        <v>445</v>
      </c>
      <c r="G2" s="207"/>
      <c r="H2" s="199"/>
    </row>
    <row r="3" spans="1:8" ht="13.5" thickBot="1">
      <c r="A3" s="78" t="s">
        <v>1</v>
      </c>
      <c r="B3" s="79" t="s">
        <v>328</v>
      </c>
      <c r="C3" s="76"/>
      <c r="D3" s="80"/>
      <c r="E3" s="76"/>
      <c r="F3" s="200">
        <v>2015</v>
      </c>
      <c r="G3" s="208"/>
      <c r="H3" s="201"/>
    </row>
    <row r="4" spans="1:8">
      <c r="A4" s="81" t="s">
        <v>2</v>
      </c>
      <c r="B4" s="82" t="s">
        <v>63</v>
      </c>
      <c r="C4" s="83"/>
      <c r="D4" s="84" t="s">
        <v>3</v>
      </c>
      <c r="E4" s="82" t="s">
        <v>4</v>
      </c>
      <c r="F4" s="125"/>
      <c r="G4" s="125"/>
      <c r="H4" s="125"/>
    </row>
    <row r="5" spans="1:8" ht="12.75" customHeight="1">
      <c r="F5" s="210" t="s">
        <v>442</v>
      </c>
      <c r="G5" s="205" t="s">
        <v>95</v>
      </c>
      <c r="H5" s="206"/>
    </row>
    <row r="6" spans="1:8">
      <c r="A6" s="48" t="s">
        <v>5</v>
      </c>
      <c r="B6" s="16"/>
      <c r="C6" s="16"/>
      <c r="D6" s="49" t="s">
        <v>6</v>
      </c>
      <c r="E6" s="48" t="s">
        <v>7</v>
      </c>
      <c r="F6" s="211"/>
      <c r="G6" s="104" t="s">
        <v>440</v>
      </c>
      <c r="H6" s="104" t="s">
        <v>94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97</v>
      </c>
      <c r="B10" s="4"/>
      <c r="C10" s="4"/>
      <c r="D10" s="10">
        <f>25.5*9</f>
        <v>229.5</v>
      </c>
      <c r="E10" s="4" t="s">
        <v>17</v>
      </c>
      <c r="F10" s="10"/>
      <c r="G10" s="29"/>
    </row>
    <row r="11" spans="1:8">
      <c r="A11" s="4"/>
      <c r="B11" s="4" t="s">
        <v>100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9" t="s">
        <v>15</v>
      </c>
      <c r="B13" s="40"/>
      <c r="C13" s="40"/>
      <c r="D13" s="41"/>
      <c r="E13" s="42" t="s">
        <v>12</v>
      </c>
      <c r="F13" s="43"/>
      <c r="G13" s="43"/>
      <c r="H13" s="43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226</v>
      </c>
      <c r="B17" s="4"/>
      <c r="C17" s="4"/>
      <c r="D17" s="10">
        <f>D19*0.1</f>
        <v>22.950000000000003</v>
      </c>
      <c r="E17" s="4" t="s">
        <v>18</v>
      </c>
      <c r="F17" s="10"/>
      <c r="G17" s="31"/>
    </row>
    <row r="18" spans="1:8">
      <c r="A18" s="4"/>
      <c r="B18" s="4" t="s">
        <v>101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200</v>
      </c>
      <c r="B19" s="4"/>
      <c r="C19" s="4"/>
      <c r="D19" s="10">
        <f>D10</f>
        <v>229.5</v>
      </c>
      <c r="E19" s="4" t="s">
        <v>17</v>
      </c>
      <c r="F19" s="10"/>
      <c r="G19" s="31"/>
    </row>
    <row r="20" spans="1:8">
      <c r="A20" s="4"/>
      <c r="B20" s="4" t="s">
        <v>102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227</v>
      </c>
      <c r="B21" s="28"/>
      <c r="C21" s="28"/>
      <c r="D21" s="10">
        <f>1.15+1.49+4.12</f>
        <v>6.76</v>
      </c>
      <c r="E21" s="4" t="s">
        <v>18</v>
      </c>
      <c r="F21" s="10"/>
      <c r="G21" s="31"/>
    </row>
    <row r="22" spans="1:8">
      <c r="A22" s="28"/>
      <c r="B22" s="4" t="s">
        <v>84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9" t="s">
        <v>19</v>
      </c>
      <c r="B24" s="40"/>
      <c r="C24" s="40"/>
      <c r="D24" s="41"/>
      <c r="E24" s="42" t="s">
        <v>12</v>
      </c>
      <c r="F24" s="43"/>
      <c r="G24" s="43"/>
      <c r="H24" s="43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225</v>
      </c>
      <c r="D28" s="10">
        <v>75</v>
      </c>
      <c r="E28" s="4" t="s">
        <v>17</v>
      </c>
      <c r="F28" s="10"/>
      <c r="G28" s="17"/>
    </row>
    <row r="29" spans="1:8">
      <c r="B29" s="4" t="s">
        <v>202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9" t="s">
        <v>149</v>
      </c>
      <c r="B31" s="40"/>
      <c r="C31" s="40"/>
      <c r="D31" s="41"/>
      <c r="E31" s="42" t="s">
        <v>12</v>
      </c>
      <c r="F31" s="43"/>
      <c r="G31" s="43"/>
      <c r="H31" s="43"/>
    </row>
    <row r="32" spans="1:8" s="28" customFormat="1">
      <c r="D32" s="17"/>
      <c r="E32" s="3"/>
      <c r="F32" s="6"/>
      <c r="G32" s="6"/>
    </row>
    <row r="33" spans="1:8">
      <c r="A33" s="2" t="s">
        <v>150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390</v>
      </c>
      <c r="D35" s="17"/>
      <c r="F35" s="17"/>
      <c r="G35" s="17"/>
    </row>
    <row r="36" spans="1:8" s="28" customFormat="1">
      <c r="A36" s="4" t="s">
        <v>201</v>
      </c>
      <c r="D36" s="10">
        <v>9.66</v>
      </c>
      <c r="E36" s="4" t="s">
        <v>18</v>
      </c>
      <c r="F36" s="10"/>
      <c r="G36" s="17"/>
      <c r="H36" s="30"/>
    </row>
    <row r="37" spans="1:8" s="28" customFormat="1">
      <c r="B37" s="4" t="s">
        <v>78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219</v>
      </c>
      <c r="D38" s="10">
        <f>(38.55+7)*2.6-(5*2.08)-(3*2.1*0.8)</f>
        <v>102.98999999999998</v>
      </c>
      <c r="E38" s="4" t="s">
        <v>17</v>
      </c>
      <c r="F38" s="10"/>
      <c r="G38" s="17"/>
    </row>
    <row r="39" spans="1:8" s="28" customFormat="1">
      <c r="A39"/>
      <c r="B39" s="4" t="s">
        <v>385</v>
      </c>
      <c r="D39" s="17"/>
      <c r="E39" s="4" t="s">
        <v>12</v>
      </c>
      <c r="F39" s="10"/>
      <c r="G39" s="10"/>
      <c r="H39" s="10"/>
    </row>
    <row r="40" spans="1:8" s="28" customFormat="1">
      <c r="A40" s="4" t="s">
        <v>151</v>
      </c>
      <c r="B40" s="29"/>
      <c r="D40" s="10">
        <f>38.55*0.3*0.2</f>
        <v>2.3130000000000002</v>
      </c>
      <c r="E40" s="4" t="s">
        <v>18</v>
      </c>
      <c r="F40" s="10"/>
      <c r="G40" s="17"/>
    </row>
    <row r="41" spans="1:8" s="28" customFormat="1">
      <c r="A41"/>
      <c r="B41" s="4" t="s">
        <v>220</v>
      </c>
      <c r="D41" s="17"/>
      <c r="E41" s="3" t="s">
        <v>12</v>
      </c>
      <c r="F41" s="10"/>
      <c r="G41" s="10"/>
      <c r="H41" s="10"/>
    </row>
    <row r="42" spans="1:8" s="28" customFormat="1">
      <c r="A42" s="4" t="s">
        <v>263</v>
      </c>
      <c r="D42" s="10">
        <f>27*1.6</f>
        <v>43.2</v>
      </c>
      <c r="E42" s="4" t="s">
        <v>17</v>
      </c>
      <c r="F42" s="10"/>
      <c r="G42" s="17"/>
    </row>
    <row r="43" spans="1:8" s="28" customFormat="1">
      <c r="A43" s="4"/>
      <c r="B43" s="4" t="s">
        <v>221</v>
      </c>
      <c r="D43" s="10"/>
      <c r="E43" s="4"/>
      <c r="F43" s="10"/>
      <c r="G43" s="10"/>
      <c r="H43" s="10"/>
    </row>
    <row r="44" spans="1:8" s="28" customFormat="1">
      <c r="B44" s="4"/>
      <c r="D44" s="17"/>
      <c r="E44" s="3" t="s">
        <v>12</v>
      </c>
      <c r="F44" s="35"/>
      <c r="G44" s="35"/>
      <c r="H44" s="35"/>
    </row>
    <row r="45" spans="1:8" s="28" customFormat="1">
      <c r="A45" s="2" t="s">
        <v>152</v>
      </c>
      <c r="B45"/>
      <c r="C45"/>
      <c r="E45" s="3"/>
    </row>
    <row r="46" spans="1:8" s="28" customFormat="1">
      <c r="A46" s="4" t="s">
        <v>203</v>
      </c>
      <c r="D46" s="10">
        <f>5*2.08</f>
        <v>10.4</v>
      </c>
      <c r="E46" s="4" t="s">
        <v>17</v>
      </c>
      <c r="F46" s="10"/>
    </row>
    <row r="47" spans="1:8" s="28" customFormat="1">
      <c r="A47"/>
      <c r="B47" s="4" t="s">
        <v>217</v>
      </c>
      <c r="D47" s="17"/>
      <c r="E47" s="3" t="s">
        <v>12</v>
      </c>
      <c r="F47" s="10"/>
      <c r="G47" s="10"/>
      <c r="H47" s="10"/>
    </row>
    <row r="48" spans="1:8" s="28" customFormat="1">
      <c r="A48" s="4" t="s">
        <v>264</v>
      </c>
      <c r="D48" s="10">
        <v>3</v>
      </c>
      <c r="E48" s="4" t="s">
        <v>11</v>
      </c>
      <c r="F48" s="10"/>
      <c r="G48" s="10"/>
      <c r="H48" s="10"/>
    </row>
    <row r="49" spans="1:8" s="28" customFormat="1">
      <c r="A49"/>
      <c r="B49" s="4" t="s">
        <v>213</v>
      </c>
      <c r="D49" s="17"/>
      <c r="E49" s="3" t="s">
        <v>12</v>
      </c>
      <c r="F49" s="10"/>
      <c r="G49" s="10"/>
      <c r="H49" s="10"/>
    </row>
    <row r="50" spans="1:8" s="28" customFormat="1">
      <c r="A50" s="4" t="s">
        <v>329</v>
      </c>
      <c r="D50" s="10">
        <f>D46</f>
        <v>10.4</v>
      </c>
      <c r="E50" s="4" t="s">
        <v>17</v>
      </c>
      <c r="F50" s="10"/>
      <c r="G50" s="10"/>
      <c r="H50" s="10"/>
    </row>
    <row r="51" spans="1:8" s="28" customFormat="1">
      <c r="B51" s="4" t="s">
        <v>211</v>
      </c>
      <c r="D51" s="17"/>
      <c r="F51" s="10"/>
      <c r="G51" s="10"/>
      <c r="H51" s="10"/>
    </row>
    <row r="52" spans="1:8" s="28" customFormat="1">
      <c r="D52" s="17"/>
      <c r="F52" s="35"/>
      <c r="G52" s="35"/>
      <c r="H52" s="35"/>
    </row>
    <row r="53" spans="1:8" s="28" customFormat="1">
      <c r="D53" s="17"/>
    </row>
    <row r="54" spans="1:8" s="28" customFormat="1">
      <c r="A54" s="39" t="s">
        <v>154</v>
      </c>
      <c r="B54" s="40"/>
      <c r="C54" s="40"/>
      <c r="D54" s="41"/>
      <c r="E54" s="42" t="s">
        <v>12</v>
      </c>
      <c r="F54" s="43"/>
      <c r="G54" s="43"/>
      <c r="H54" s="43"/>
    </row>
    <row r="55" spans="1:8" s="28" customFormat="1">
      <c r="B55" s="4"/>
      <c r="D55" s="17"/>
      <c r="E55" s="3"/>
      <c r="F55" s="10"/>
      <c r="G55" s="10"/>
      <c r="H55" s="10"/>
    </row>
    <row r="56" spans="1:8" s="28" customFormat="1">
      <c r="A56" s="2" t="s">
        <v>195</v>
      </c>
      <c r="D56" s="17"/>
      <c r="F56" s="10"/>
      <c r="G56" s="10"/>
      <c r="H56" s="10"/>
    </row>
    <row r="57" spans="1:8" s="28" customFormat="1">
      <c r="A57" s="2"/>
      <c r="D57" s="17"/>
      <c r="F57" s="10"/>
      <c r="G57" s="10"/>
      <c r="H57" s="10"/>
    </row>
    <row r="58" spans="1:8" s="28" customFormat="1">
      <c r="A58" s="2" t="s">
        <v>155</v>
      </c>
      <c r="B58"/>
      <c r="C58"/>
      <c r="D58" s="7"/>
      <c r="E58"/>
      <c r="F58" s="17"/>
      <c r="G58" s="17"/>
    </row>
    <row r="59" spans="1:8">
      <c r="A59" s="4" t="s">
        <v>229</v>
      </c>
      <c r="B59" s="28"/>
      <c r="C59" s="28"/>
      <c r="D59" s="10">
        <f>(8*4.55)+(8*3.65)+(0.65*2)</f>
        <v>66.899999999999991</v>
      </c>
      <c r="E59" s="4" t="s">
        <v>75</v>
      </c>
      <c r="F59" s="10"/>
      <c r="G59" s="17"/>
    </row>
    <row r="60" spans="1:8" s="28" customFormat="1">
      <c r="B60" s="4" t="s">
        <v>228</v>
      </c>
      <c r="D60" s="17"/>
      <c r="E60" s="3" t="s">
        <v>12</v>
      </c>
      <c r="F60" s="10"/>
      <c r="G60" s="10"/>
      <c r="H60" s="10"/>
    </row>
    <row r="61" spans="1:8">
      <c r="A61" s="4" t="s">
        <v>156</v>
      </c>
      <c r="D61" s="10">
        <f>D10</f>
        <v>229.5</v>
      </c>
      <c r="E61" s="4" t="s">
        <v>17</v>
      </c>
      <c r="F61" s="10"/>
      <c r="G61" s="7"/>
    </row>
    <row r="62" spans="1:8">
      <c r="B62" s="4" t="s">
        <v>230</v>
      </c>
      <c r="D62" s="17"/>
      <c r="E62" s="3" t="s">
        <v>12</v>
      </c>
      <c r="F62" s="10"/>
      <c r="G62" s="10"/>
      <c r="H62" s="10"/>
    </row>
    <row r="63" spans="1:8">
      <c r="A63" s="4" t="s">
        <v>231</v>
      </c>
      <c r="D63" s="10">
        <f>D61</f>
        <v>229.5</v>
      </c>
      <c r="E63" s="4" t="s">
        <v>17</v>
      </c>
      <c r="F63" s="10"/>
      <c r="G63" s="10"/>
      <c r="H63" s="10"/>
    </row>
    <row r="64" spans="1:8">
      <c r="A64" s="4"/>
      <c r="D64" s="10"/>
      <c r="E64" s="4"/>
      <c r="F64" s="10"/>
      <c r="G64" s="10"/>
      <c r="H64" s="10"/>
    </row>
    <row r="65" spans="1:8">
      <c r="D65" s="17"/>
      <c r="E65" s="28"/>
      <c r="F65" s="35"/>
      <c r="G65" s="35"/>
      <c r="H65" s="35"/>
    </row>
    <row r="66" spans="1:8">
      <c r="A66" s="2" t="s">
        <v>157</v>
      </c>
      <c r="D66" s="17"/>
      <c r="E66" s="28"/>
      <c r="F66" s="17"/>
      <c r="G66" s="17"/>
      <c r="H66" s="28"/>
    </row>
    <row r="67" spans="1:8">
      <c r="A67" s="4" t="s">
        <v>158</v>
      </c>
      <c r="D67" s="10">
        <f>38.55*0.2</f>
        <v>7.71</v>
      </c>
      <c r="E67" s="4" t="s">
        <v>17</v>
      </c>
      <c r="F67" s="10"/>
      <c r="G67" s="7"/>
    </row>
    <row r="68" spans="1:8">
      <c r="B68" s="4" t="s">
        <v>233</v>
      </c>
      <c r="D68" s="17"/>
      <c r="E68" s="3" t="s">
        <v>12</v>
      </c>
      <c r="F68" s="10"/>
      <c r="G68" s="10"/>
      <c r="H68" s="10"/>
    </row>
    <row r="69" spans="1:8">
      <c r="A69" s="4" t="s">
        <v>159</v>
      </c>
      <c r="D69" s="10">
        <f>D28</f>
        <v>75</v>
      </c>
      <c r="E69" s="4" t="s">
        <v>17</v>
      </c>
      <c r="F69" s="10"/>
      <c r="G69" s="10"/>
      <c r="H69" s="10"/>
    </row>
    <row r="70" spans="1:8">
      <c r="B70" s="4" t="s">
        <v>232</v>
      </c>
      <c r="D70" s="17"/>
      <c r="E70" s="28"/>
      <c r="F70" s="10"/>
      <c r="G70" s="10"/>
      <c r="H70" s="10"/>
    </row>
    <row r="71" spans="1:8">
      <c r="B71" s="4"/>
      <c r="D71" s="17"/>
      <c r="E71" s="28"/>
      <c r="F71" s="35"/>
      <c r="G71" s="35"/>
      <c r="H71" s="35"/>
    </row>
    <row r="72" spans="1:8">
      <c r="C72" s="3" t="s">
        <v>12</v>
      </c>
      <c r="D72" s="6"/>
      <c r="F72" s="7"/>
      <c r="G72" s="7"/>
    </row>
    <row r="73" spans="1:8">
      <c r="A73" s="39" t="s">
        <v>196</v>
      </c>
      <c r="B73" s="40"/>
      <c r="C73" s="40"/>
      <c r="D73" s="41"/>
      <c r="E73" s="42" t="s">
        <v>12</v>
      </c>
      <c r="F73" s="43"/>
      <c r="G73" s="43"/>
      <c r="H73" s="43"/>
    </row>
    <row r="74" spans="1:8">
      <c r="F74" s="7"/>
      <c r="G74" s="7"/>
    </row>
    <row r="75" spans="1:8">
      <c r="A75" s="2" t="s">
        <v>198</v>
      </c>
      <c r="F75" s="7"/>
      <c r="G75" s="7"/>
    </row>
    <row r="76" spans="1:8">
      <c r="F76" s="7"/>
      <c r="G76" s="7"/>
    </row>
    <row r="77" spans="1:8">
      <c r="A77" s="2" t="s">
        <v>197</v>
      </c>
      <c r="E77" s="28"/>
      <c r="F77" s="7"/>
      <c r="G77" s="7"/>
    </row>
    <row r="78" spans="1:8">
      <c r="A78" s="4" t="s">
        <v>160</v>
      </c>
      <c r="D78" s="10">
        <f>(28.6*2.6)-(3*2.1*0.8)-(5*2.08)</f>
        <v>58.919999999999995</v>
      </c>
      <c r="E78" s="4" t="s">
        <v>17</v>
      </c>
      <c r="F78" s="10"/>
      <c r="G78" s="7"/>
    </row>
    <row r="79" spans="1:8">
      <c r="B79" s="4" t="s">
        <v>241</v>
      </c>
      <c r="D79" s="17"/>
      <c r="E79" s="3" t="s">
        <v>12</v>
      </c>
      <c r="F79" s="10"/>
      <c r="G79" s="10"/>
      <c r="H79" s="10"/>
    </row>
    <row r="80" spans="1:8">
      <c r="A80" s="4" t="s">
        <v>161</v>
      </c>
      <c r="B80" s="4"/>
      <c r="D80" s="10">
        <f>(20.8*1.6)*2</f>
        <v>66.56</v>
      </c>
      <c r="E80" s="4" t="s">
        <v>17</v>
      </c>
      <c r="F80" s="10"/>
      <c r="G80" s="10"/>
      <c r="H80" s="10"/>
    </row>
    <row r="81" spans="1:8">
      <c r="B81" s="4" t="s">
        <v>457</v>
      </c>
      <c r="D81" s="17"/>
      <c r="E81" s="3" t="s">
        <v>12</v>
      </c>
      <c r="F81" s="10"/>
      <c r="G81" s="10"/>
      <c r="H81" s="10"/>
    </row>
    <row r="82" spans="1:8">
      <c r="A82" s="4" t="s">
        <v>243</v>
      </c>
      <c r="B82" s="4"/>
      <c r="D82" s="10">
        <f>(39*2.6)-(3*2.1*0.8)-(5*2.08)</f>
        <v>85.96</v>
      </c>
      <c r="E82" s="4" t="s">
        <v>17</v>
      </c>
      <c r="F82" s="10"/>
      <c r="G82" s="10"/>
      <c r="H82" s="10"/>
    </row>
    <row r="83" spans="1:8">
      <c r="B83" s="4" t="s">
        <v>242</v>
      </c>
      <c r="D83" s="17"/>
      <c r="E83" s="3" t="s">
        <v>12</v>
      </c>
      <c r="F83" s="10"/>
      <c r="G83" s="10"/>
      <c r="H83" s="10"/>
    </row>
    <row r="84" spans="1:8">
      <c r="A84" s="4" t="s">
        <v>234</v>
      </c>
      <c r="B84" s="4"/>
      <c r="D84" s="10">
        <f>5*2.6</f>
        <v>13</v>
      </c>
      <c r="E84" s="4" t="s">
        <v>21</v>
      </c>
      <c r="F84" s="10"/>
      <c r="G84" s="10"/>
      <c r="H84" s="10"/>
    </row>
    <row r="85" spans="1:8">
      <c r="B85" s="4" t="s">
        <v>246</v>
      </c>
      <c r="D85" s="17"/>
      <c r="F85" s="10"/>
      <c r="G85" s="10"/>
      <c r="H85" s="10"/>
    </row>
    <row r="86" spans="1:8">
      <c r="D86" s="17"/>
      <c r="F86" s="35"/>
      <c r="G86" s="35"/>
      <c r="H86" s="35"/>
    </row>
    <row r="87" spans="1:8" s="28" customFormat="1">
      <c r="A87" s="2" t="s">
        <v>162</v>
      </c>
      <c r="B87"/>
      <c r="C87"/>
      <c r="D87" s="17"/>
      <c r="E87"/>
      <c r="F87" s="10"/>
      <c r="G87" s="31"/>
      <c r="H87"/>
    </row>
    <row r="88" spans="1:8" s="28" customFormat="1">
      <c r="A88" s="4" t="s">
        <v>236</v>
      </c>
      <c r="B88"/>
      <c r="C88"/>
      <c r="D88" s="10">
        <f>SUM(D78,D82)</f>
        <v>144.88</v>
      </c>
      <c r="E88" s="4" t="s">
        <v>17</v>
      </c>
      <c r="F88" s="10"/>
      <c r="G88" s="10"/>
      <c r="H88" s="10"/>
    </row>
    <row r="89" spans="1:8" s="28" customFormat="1">
      <c r="A89"/>
      <c r="B89" s="4" t="s">
        <v>459</v>
      </c>
      <c r="C89"/>
      <c r="D89" s="17"/>
      <c r="E89" s="3" t="s">
        <v>12</v>
      </c>
      <c r="F89" s="10"/>
      <c r="G89" s="10"/>
      <c r="H89" s="10"/>
    </row>
    <row r="90" spans="1:8">
      <c r="A90" s="4" t="s">
        <v>235</v>
      </c>
      <c r="B90" s="4"/>
      <c r="D90" s="10">
        <f>D82</f>
        <v>85.96</v>
      </c>
      <c r="E90" s="4" t="s">
        <v>17</v>
      </c>
      <c r="F90" s="10"/>
      <c r="G90" s="10"/>
      <c r="H90" s="10"/>
    </row>
    <row r="91" spans="1:8">
      <c r="B91" s="4" t="s">
        <v>460</v>
      </c>
      <c r="D91" s="17"/>
      <c r="E91" s="3" t="s">
        <v>12</v>
      </c>
      <c r="F91" s="10"/>
      <c r="G91" s="10"/>
      <c r="H91" s="10"/>
    </row>
    <row r="92" spans="1:8">
      <c r="A92" s="4" t="s">
        <v>237</v>
      </c>
      <c r="B92" s="4"/>
      <c r="D92" s="10">
        <f>D78</f>
        <v>58.919999999999995</v>
      </c>
      <c r="E92" s="4" t="s">
        <v>17</v>
      </c>
      <c r="F92" s="10"/>
      <c r="G92" s="10"/>
      <c r="H92" s="10"/>
    </row>
    <row r="93" spans="1:8">
      <c r="B93" s="4" t="s">
        <v>461</v>
      </c>
      <c r="D93" s="17"/>
      <c r="E93" s="3" t="s">
        <v>12</v>
      </c>
      <c r="F93" s="10"/>
      <c r="G93" s="10"/>
      <c r="H93" s="10"/>
    </row>
    <row r="94" spans="1:8">
      <c r="A94" s="4" t="s">
        <v>265</v>
      </c>
      <c r="B94" s="4"/>
      <c r="D94" s="10">
        <f>(D59*0.2*3.14)+(229.5*0.2)</f>
        <v>87.913200000000003</v>
      </c>
      <c r="E94" s="4" t="s">
        <v>17</v>
      </c>
      <c r="F94" s="10"/>
      <c r="G94" s="10"/>
      <c r="H94" s="10"/>
    </row>
    <row r="95" spans="1:8">
      <c r="B95" s="4" t="s">
        <v>462</v>
      </c>
      <c r="D95" s="17"/>
      <c r="E95" s="3" t="s">
        <v>12</v>
      </c>
      <c r="F95" s="10"/>
      <c r="G95" s="10"/>
      <c r="H95" s="10"/>
    </row>
    <row r="96" spans="1:8">
      <c r="A96" s="4" t="s">
        <v>266</v>
      </c>
      <c r="B96" s="4"/>
      <c r="D96" s="10">
        <f>(D46)*2*0.2</f>
        <v>4.16</v>
      </c>
      <c r="E96" s="4" t="s">
        <v>17</v>
      </c>
      <c r="F96" s="10"/>
      <c r="G96" s="10"/>
      <c r="H96" s="10"/>
    </row>
    <row r="97" spans="1:8">
      <c r="B97" s="4" t="s">
        <v>238</v>
      </c>
      <c r="D97" s="17"/>
      <c r="F97" s="10"/>
      <c r="G97" s="10"/>
      <c r="H97" s="10"/>
    </row>
    <row r="98" spans="1:8">
      <c r="F98" s="35"/>
      <c r="G98" s="35"/>
      <c r="H98" s="35"/>
    </row>
    <row r="99" spans="1:8">
      <c r="F99" s="37"/>
      <c r="G99" s="34"/>
      <c r="H99" s="22"/>
    </row>
    <row r="100" spans="1:8">
      <c r="A100" s="39" t="s">
        <v>199</v>
      </c>
      <c r="B100" s="40"/>
      <c r="C100" s="40"/>
      <c r="D100" s="41"/>
      <c r="E100" s="42" t="s">
        <v>12</v>
      </c>
      <c r="F100" s="43"/>
      <c r="G100" s="43"/>
      <c r="H100" s="43"/>
    </row>
    <row r="101" spans="1:8">
      <c r="F101" s="37"/>
      <c r="G101" s="34"/>
      <c r="H101" s="22"/>
    </row>
    <row r="102" spans="1:8">
      <c r="A102" s="2" t="s">
        <v>163</v>
      </c>
      <c r="B102" s="28"/>
      <c r="C102" s="28"/>
      <c r="D102" s="17"/>
      <c r="E102" s="28"/>
      <c r="F102" s="37"/>
      <c r="G102" s="37"/>
      <c r="H102" s="37"/>
    </row>
    <row r="103" spans="1:8">
      <c r="A103" s="28"/>
      <c r="B103" s="28"/>
      <c r="C103" s="28"/>
      <c r="D103" s="17"/>
      <c r="E103" s="3" t="s">
        <v>12</v>
      </c>
      <c r="F103" s="37"/>
      <c r="G103" s="34"/>
      <c r="H103" s="22"/>
    </row>
    <row r="104" spans="1:8">
      <c r="A104" s="4" t="s">
        <v>240</v>
      </c>
      <c r="B104" s="28"/>
      <c r="C104" s="28"/>
      <c r="D104" s="10">
        <f>229.5*0.05</f>
        <v>11.475000000000001</v>
      </c>
      <c r="E104" s="4" t="s">
        <v>18</v>
      </c>
      <c r="F104" s="10"/>
      <c r="G104" s="17"/>
      <c r="H104" s="28"/>
    </row>
    <row r="105" spans="1:8">
      <c r="A105" s="28"/>
      <c r="B105" s="4" t="s">
        <v>89</v>
      </c>
      <c r="C105" s="28"/>
      <c r="D105" s="17"/>
      <c r="E105" s="3" t="s">
        <v>12</v>
      </c>
      <c r="F105" s="10"/>
      <c r="G105" s="10"/>
      <c r="H105" s="10"/>
    </row>
    <row r="106" spans="1:8">
      <c r="A106" s="4" t="s">
        <v>244</v>
      </c>
      <c r="D106" s="10">
        <v>4.2</v>
      </c>
      <c r="E106" s="4" t="s">
        <v>18</v>
      </c>
      <c r="F106" s="10"/>
      <c r="G106" s="10"/>
      <c r="H106" s="10"/>
    </row>
    <row r="107" spans="1:8">
      <c r="B107" s="4" t="s">
        <v>463</v>
      </c>
      <c r="D107" s="17"/>
      <c r="E107" s="3" t="s">
        <v>12</v>
      </c>
      <c r="F107" s="10"/>
      <c r="G107" s="10"/>
      <c r="H107" s="10"/>
    </row>
    <row r="108" spans="1:8">
      <c r="A108" s="4" t="s">
        <v>164</v>
      </c>
      <c r="B108" s="4"/>
      <c r="D108" s="10">
        <v>60.45</v>
      </c>
      <c r="E108" s="4" t="s">
        <v>17</v>
      </c>
      <c r="F108" s="10"/>
      <c r="G108" s="7"/>
    </row>
    <row r="109" spans="1:8">
      <c r="B109" s="4" t="s">
        <v>245</v>
      </c>
      <c r="D109" s="17"/>
      <c r="E109" s="3" t="s">
        <v>12</v>
      </c>
      <c r="F109" s="10"/>
      <c r="G109" s="10"/>
      <c r="H109" s="10"/>
    </row>
    <row r="110" spans="1:8">
      <c r="A110" s="4" t="s">
        <v>253</v>
      </c>
      <c r="B110" s="28"/>
      <c r="C110" s="28"/>
      <c r="D110" s="10">
        <v>101</v>
      </c>
      <c r="E110" s="4" t="s">
        <v>17</v>
      </c>
      <c r="F110" s="10"/>
      <c r="G110" s="31"/>
    </row>
    <row r="111" spans="1:8">
      <c r="A111" s="28"/>
      <c r="B111" s="4" t="s">
        <v>103</v>
      </c>
      <c r="C111" s="28"/>
      <c r="D111" s="17"/>
      <c r="E111" s="3" t="s">
        <v>12</v>
      </c>
      <c r="F111" s="10"/>
      <c r="G111" s="10"/>
      <c r="H111" s="10"/>
    </row>
    <row r="112" spans="1:8">
      <c r="F112" s="14"/>
      <c r="G112" s="14"/>
      <c r="H112" s="14"/>
    </row>
    <row r="113" spans="1:8">
      <c r="A113" s="39" t="s">
        <v>119</v>
      </c>
      <c r="B113" s="40"/>
      <c r="C113" s="40"/>
      <c r="D113" s="41"/>
      <c r="E113" s="42" t="s">
        <v>12</v>
      </c>
      <c r="F113" s="43"/>
      <c r="G113" s="43"/>
      <c r="H113" s="43"/>
    </row>
    <row r="114" spans="1:8">
      <c r="F114" s="7"/>
      <c r="G114" s="7"/>
    </row>
    <row r="115" spans="1:8">
      <c r="A115" s="2" t="s">
        <v>166</v>
      </c>
      <c r="B115" s="28"/>
      <c r="C115" s="28"/>
      <c r="D115" s="17"/>
      <c r="E115" s="28"/>
      <c r="F115" s="7"/>
      <c r="G115" s="7"/>
    </row>
    <row r="116" spans="1:8">
      <c r="F116" s="7"/>
      <c r="G116" s="7"/>
    </row>
    <row r="117" spans="1:8">
      <c r="A117" s="2" t="s">
        <v>167</v>
      </c>
      <c r="F117" s="17"/>
      <c r="G117" s="7"/>
    </row>
    <row r="118" spans="1:8">
      <c r="A118" s="4" t="s">
        <v>168</v>
      </c>
      <c r="D118" s="10">
        <v>7</v>
      </c>
      <c r="E118" s="4" t="s">
        <v>11</v>
      </c>
      <c r="F118" s="10"/>
      <c r="G118" s="7"/>
    </row>
    <row r="119" spans="1:8">
      <c r="B119" s="4" t="s">
        <v>464</v>
      </c>
      <c r="D119" s="17"/>
      <c r="E119" s="3" t="s">
        <v>12</v>
      </c>
      <c r="F119" s="10"/>
      <c r="G119" s="10"/>
      <c r="H119" s="10"/>
    </row>
    <row r="120" spans="1:8">
      <c r="A120" s="4" t="s">
        <v>169</v>
      </c>
      <c r="B120" s="4"/>
      <c r="C120" s="28"/>
      <c r="D120" s="10">
        <v>1</v>
      </c>
      <c r="E120" s="4" t="s">
        <v>11</v>
      </c>
      <c r="F120" s="10"/>
      <c r="G120" s="10"/>
      <c r="H120" s="10"/>
    </row>
    <row r="121" spans="1:8">
      <c r="A121" s="28"/>
      <c r="B121" s="4" t="s">
        <v>465</v>
      </c>
      <c r="C121" s="28"/>
      <c r="D121" s="17"/>
      <c r="E121" s="3" t="s">
        <v>12</v>
      </c>
      <c r="F121" s="10"/>
      <c r="G121" s="10"/>
      <c r="H121" s="10"/>
    </row>
    <row r="122" spans="1:8">
      <c r="A122" s="4" t="s">
        <v>286</v>
      </c>
      <c r="B122" s="4"/>
      <c r="D122" s="10">
        <v>5</v>
      </c>
      <c r="E122" s="4" t="s">
        <v>11</v>
      </c>
      <c r="F122" s="10"/>
      <c r="G122" s="10"/>
      <c r="H122" s="10"/>
    </row>
    <row r="123" spans="1:8">
      <c r="B123" s="4" t="s">
        <v>267</v>
      </c>
      <c r="D123" s="17"/>
      <c r="E123" s="3" t="s">
        <v>12</v>
      </c>
      <c r="F123" s="10"/>
      <c r="G123" s="10"/>
      <c r="H123" s="10"/>
    </row>
    <row r="124" spans="1:8">
      <c r="A124" s="4" t="s">
        <v>251</v>
      </c>
      <c r="B124" s="4"/>
      <c r="D124" s="10">
        <v>6</v>
      </c>
      <c r="E124" s="4" t="s">
        <v>11</v>
      </c>
      <c r="F124" s="10"/>
      <c r="G124" s="10"/>
      <c r="H124" s="10"/>
    </row>
    <row r="125" spans="1:8">
      <c r="B125" s="4" t="s">
        <v>249</v>
      </c>
      <c r="D125" s="17"/>
      <c r="E125" s="3" t="s">
        <v>12</v>
      </c>
      <c r="F125" s="10"/>
      <c r="G125" s="10"/>
      <c r="H125" s="10"/>
    </row>
    <row r="126" spans="1:8">
      <c r="A126" s="4" t="s">
        <v>330</v>
      </c>
      <c r="B126" s="4"/>
      <c r="D126" s="10">
        <v>2</v>
      </c>
      <c r="E126" s="4" t="s">
        <v>11</v>
      </c>
      <c r="F126" s="10"/>
      <c r="G126" s="10"/>
      <c r="H126" s="10"/>
    </row>
    <row r="127" spans="1:8">
      <c r="A127" s="4"/>
      <c r="B127" s="4" t="s">
        <v>247</v>
      </c>
      <c r="C127" s="4"/>
      <c r="E127" s="3"/>
      <c r="F127" s="10"/>
      <c r="G127" s="10"/>
      <c r="H127" s="10"/>
    </row>
    <row r="128" spans="1:8">
      <c r="A128" s="4" t="s">
        <v>331</v>
      </c>
      <c r="B128" s="4"/>
      <c r="C128" s="4"/>
      <c r="D128" s="10">
        <v>7</v>
      </c>
      <c r="E128" s="4" t="s">
        <v>11</v>
      </c>
      <c r="F128" s="10"/>
      <c r="G128" s="10"/>
      <c r="H128" s="10"/>
    </row>
    <row r="129" spans="1:10">
      <c r="A129" s="4"/>
      <c r="B129" s="4" t="s">
        <v>269</v>
      </c>
      <c r="C129" s="4"/>
      <c r="D129" s="10"/>
      <c r="E129" s="3"/>
      <c r="F129" s="10"/>
      <c r="G129" s="10"/>
      <c r="H129" s="10"/>
    </row>
    <row r="130" spans="1:10">
      <c r="A130" s="4" t="s">
        <v>272</v>
      </c>
      <c r="B130" s="4"/>
      <c r="C130" s="4"/>
      <c r="D130" s="10">
        <v>1</v>
      </c>
      <c r="E130" s="4" t="s">
        <v>11</v>
      </c>
      <c r="F130" s="10"/>
      <c r="G130" s="7"/>
    </row>
    <row r="131" spans="1:10">
      <c r="B131" s="4" t="s">
        <v>248</v>
      </c>
      <c r="D131" s="17"/>
      <c r="E131" s="3" t="s">
        <v>12</v>
      </c>
      <c r="F131" s="10"/>
      <c r="G131" s="10"/>
      <c r="H131" s="10"/>
    </row>
    <row r="132" spans="1:10">
      <c r="A132" s="4" t="s">
        <v>274</v>
      </c>
      <c r="B132" s="4"/>
      <c r="D132" s="10">
        <v>5</v>
      </c>
      <c r="E132" s="4" t="s">
        <v>75</v>
      </c>
      <c r="F132" s="10"/>
      <c r="G132" s="10"/>
      <c r="H132" s="10"/>
    </row>
    <row r="133" spans="1:10">
      <c r="A133" s="4"/>
      <c r="B133" s="4" t="s">
        <v>275</v>
      </c>
      <c r="D133" s="17"/>
      <c r="E133" s="3"/>
      <c r="F133" s="10"/>
      <c r="G133" s="10"/>
      <c r="H133" s="10"/>
    </row>
    <row r="134" spans="1:10">
      <c r="A134" s="4" t="s">
        <v>273</v>
      </c>
      <c r="D134" s="10">
        <v>1</v>
      </c>
      <c r="E134" s="4" t="s">
        <v>43</v>
      </c>
      <c r="F134" s="10"/>
      <c r="G134" s="10"/>
      <c r="H134" s="10"/>
    </row>
    <row r="135" spans="1:10">
      <c r="D135" s="17"/>
      <c r="E135" s="3" t="s">
        <v>12</v>
      </c>
      <c r="F135" s="10"/>
      <c r="G135" s="10"/>
      <c r="H135" s="10"/>
    </row>
    <row r="136" spans="1:10">
      <c r="D136" s="17"/>
      <c r="F136" s="35"/>
      <c r="G136" s="35"/>
      <c r="H136" s="35"/>
    </row>
    <row r="137" spans="1:10">
      <c r="A137" s="2" t="s">
        <v>170</v>
      </c>
      <c r="D137" s="17"/>
      <c r="F137" s="17"/>
      <c r="G137" s="7"/>
    </row>
    <row r="138" spans="1:10">
      <c r="A138" s="4" t="s">
        <v>171</v>
      </c>
      <c r="D138" s="58">
        <v>9</v>
      </c>
      <c r="E138" s="4" t="s">
        <v>11</v>
      </c>
      <c r="F138" s="10"/>
      <c r="G138" s="7"/>
      <c r="H138" s="65"/>
      <c r="I138" s="7"/>
      <c r="J138" s="7"/>
    </row>
    <row r="139" spans="1:10">
      <c r="D139"/>
      <c r="E139" s="3" t="s">
        <v>12</v>
      </c>
      <c r="F139" s="10"/>
      <c r="G139" s="10"/>
      <c r="H139" s="10"/>
      <c r="I139" s="7"/>
      <c r="J139" s="7"/>
    </row>
    <row r="140" spans="1:10">
      <c r="A140" s="4" t="s">
        <v>332</v>
      </c>
      <c r="D140" s="57">
        <v>173</v>
      </c>
      <c r="E140" s="4" t="s">
        <v>21</v>
      </c>
      <c r="F140" s="10"/>
      <c r="G140" s="10"/>
      <c r="H140" s="10"/>
      <c r="I140" s="7"/>
      <c r="J140" s="7"/>
    </row>
    <row r="141" spans="1:10">
      <c r="B141" s="109" t="s">
        <v>473</v>
      </c>
      <c r="D141"/>
      <c r="E141" s="3" t="s">
        <v>12</v>
      </c>
      <c r="F141" s="10"/>
      <c r="G141" s="10"/>
      <c r="H141" s="10"/>
      <c r="I141" s="7"/>
      <c r="J141" s="7"/>
    </row>
    <row r="142" spans="1:10">
      <c r="A142" s="4" t="s">
        <v>173</v>
      </c>
      <c r="D142" s="57">
        <v>202</v>
      </c>
      <c r="E142" s="4" t="s">
        <v>21</v>
      </c>
      <c r="F142" s="10"/>
      <c r="G142" s="7"/>
      <c r="I142" s="7"/>
      <c r="J142" s="7"/>
    </row>
    <row r="143" spans="1:10">
      <c r="B143" s="109" t="s">
        <v>467</v>
      </c>
      <c r="D143"/>
      <c r="E143" s="3" t="s">
        <v>12</v>
      </c>
      <c r="F143" s="10"/>
      <c r="G143" s="10"/>
      <c r="H143" s="10"/>
      <c r="I143" s="7"/>
      <c r="J143" s="7"/>
    </row>
    <row r="144" spans="1:10">
      <c r="A144" s="4" t="s">
        <v>333</v>
      </c>
      <c r="D144" s="62">
        <v>30</v>
      </c>
      <c r="E144" s="4" t="s">
        <v>21</v>
      </c>
      <c r="F144" s="10"/>
      <c r="G144" s="10"/>
      <c r="H144" s="10"/>
      <c r="I144" s="7"/>
      <c r="J144" s="7"/>
    </row>
    <row r="145" spans="1:10">
      <c r="B145" s="112" t="s">
        <v>485</v>
      </c>
      <c r="C145" s="28"/>
      <c r="D145"/>
      <c r="E145" s="3" t="s">
        <v>12</v>
      </c>
      <c r="F145" s="10"/>
      <c r="G145" s="10"/>
      <c r="H145" s="10"/>
      <c r="I145" s="7"/>
      <c r="J145" s="7"/>
    </row>
    <row r="146" spans="1:10">
      <c r="A146" s="4" t="s">
        <v>323</v>
      </c>
      <c r="D146" s="62">
        <v>10</v>
      </c>
      <c r="E146" s="4" t="s">
        <v>21</v>
      </c>
      <c r="F146" s="10"/>
      <c r="G146" s="10"/>
      <c r="H146" s="10"/>
      <c r="I146" s="7"/>
      <c r="J146" s="7"/>
    </row>
    <row r="147" spans="1:10">
      <c r="B147" s="122" t="s">
        <v>478</v>
      </c>
      <c r="C147" s="28"/>
      <c r="D147"/>
      <c r="E147" s="3" t="s">
        <v>12</v>
      </c>
      <c r="F147" s="10"/>
      <c r="G147" s="10"/>
      <c r="H147" s="10"/>
      <c r="I147" s="7"/>
      <c r="J147" s="7"/>
    </row>
    <row r="148" spans="1:10">
      <c r="A148" s="4" t="s">
        <v>295</v>
      </c>
      <c r="D148" s="58">
        <v>2</v>
      </c>
      <c r="E148" s="4" t="s">
        <v>11</v>
      </c>
      <c r="F148" s="10"/>
      <c r="G148" s="7"/>
      <c r="I148" s="7"/>
      <c r="J148" s="7"/>
    </row>
    <row r="149" spans="1:10">
      <c r="B149" s="110"/>
      <c r="D149"/>
      <c r="E149" s="3" t="s">
        <v>12</v>
      </c>
      <c r="F149" s="10"/>
      <c r="G149" s="10"/>
      <c r="H149" s="10"/>
      <c r="I149" s="7"/>
      <c r="J149" s="7"/>
    </row>
    <row r="150" spans="1:10">
      <c r="A150" s="4" t="s">
        <v>296</v>
      </c>
      <c r="D150" s="58">
        <v>5</v>
      </c>
      <c r="E150" s="4" t="s">
        <v>11</v>
      </c>
      <c r="F150" s="10"/>
      <c r="G150" s="10"/>
      <c r="H150" s="10"/>
      <c r="I150" s="7"/>
      <c r="J150" s="7"/>
    </row>
    <row r="151" spans="1:10">
      <c r="B151" s="110" t="s">
        <v>468</v>
      </c>
      <c r="D151"/>
      <c r="E151" s="3" t="s">
        <v>12</v>
      </c>
      <c r="F151" s="10"/>
      <c r="G151" s="10"/>
      <c r="H151" s="10"/>
      <c r="I151" s="7"/>
      <c r="J151" s="7"/>
    </row>
    <row r="152" spans="1:10">
      <c r="A152" s="4" t="s">
        <v>297</v>
      </c>
      <c r="D152" s="62">
        <v>11</v>
      </c>
      <c r="E152" s="4" t="s">
        <v>11</v>
      </c>
      <c r="F152" s="10"/>
      <c r="G152" s="10"/>
      <c r="H152" s="10"/>
      <c r="I152" s="7"/>
      <c r="J152" s="7"/>
    </row>
    <row r="153" spans="1:10">
      <c r="B153" s="121" t="s">
        <v>469</v>
      </c>
      <c r="D153"/>
      <c r="E153" s="3" t="s">
        <v>12</v>
      </c>
      <c r="F153" s="10"/>
      <c r="G153" s="10"/>
      <c r="H153" s="10"/>
      <c r="I153" s="7"/>
      <c r="J153" s="7"/>
    </row>
    <row r="154" spans="1:10">
      <c r="A154" s="4" t="s">
        <v>334</v>
      </c>
      <c r="D154" s="58">
        <v>1</v>
      </c>
      <c r="E154" s="4" t="s">
        <v>11</v>
      </c>
      <c r="F154" s="10"/>
      <c r="G154" s="7"/>
      <c r="I154" s="7"/>
      <c r="J154" s="7"/>
    </row>
    <row r="155" spans="1:10" s="28" customFormat="1">
      <c r="A155"/>
      <c r="B155" s="121" t="s">
        <v>470</v>
      </c>
      <c r="C155"/>
      <c r="D155"/>
      <c r="E155" s="3" t="s">
        <v>12</v>
      </c>
      <c r="F155" s="10"/>
      <c r="G155" s="10"/>
      <c r="H155" s="10"/>
      <c r="I155" s="17"/>
      <c r="J155" s="17"/>
    </row>
    <row r="156" spans="1:10">
      <c r="A156" s="4" t="s">
        <v>335</v>
      </c>
      <c r="D156" s="58">
        <v>1</v>
      </c>
      <c r="E156" s="4" t="s">
        <v>11</v>
      </c>
      <c r="F156" s="10"/>
      <c r="G156" s="10"/>
      <c r="H156" s="10"/>
      <c r="I156" s="7"/>
      <c r="J156" s="7"/>
    </row>
    <row r="157" spans="1:10" s="28" customFormat="1">
      <c r="A157"/>
      <c r="B157" s="121" t="s">
        <v>486</v>
      </c>
      <c r="C157"/>
      <c r="D157"/>
      <c r="E157" s="3" t="s">
        <v>12</v>
      </c>
      <c r="F157" s="10"/>
      <c r="G157" s="10"/>
      <c r="H157" s="10"/>
      <c r="I157" s="17"/>
      <c r="J157" s="17"/>
    </row>
    <row r="158" spans="1:10" s="28" customFormat="1">
      <c r="A158" s="4" t="s">
        <v>327</v>
      </c>
      <c r="B158"/>
      <c r="C158"/>
      <c r="D158" s="58">
        <v>1</v>
      </c>
      <c r="E158" s="4" t="s">
        <v>11</v>
      </c>
      <c r="F158" s="10"/>
      <c r="G158" s="10"/>
      <c r="H158" s="10"/>
      <c r="I158" s="7"/>
      <c r="J158" s="7"/>
    </row>
    <row r="159" spans="1:10" s="28" customFormat="1">
      <c r="A159"/>
      <c r="B159"/>
      <c r="C159"/>
      <c r="D159"/>
      <c r="E159" s="3" t="s">
        <v>12</v>
      </c>
      <c r="F159" s="10"/>
      <c r="G159" s="10"/>
      <c r="H159" s="10"/>
      <c r="I159" s="17"/>
      <c r="J159" s="17"/>
    </row>
    <row r="160" spans="1:10" s="28" customFormat="1">
      <c r="A160" s="4" t="s">
        <v>336</v>
      </c>
      <c r="B160"/>
      <c r="C160"/>
      <c r="D160" s="58">
        <v>2</v>
      </c>
      <c r="E160" s="4" t="s">
        <v>11</v>
      </c>
      <c r="F160" s="10"/>
      <c r="G160" s="10"/>
      <c r="H160" s="10"/>
      <c r="I160" s="7"/>
      <c r="J160" s="7"/>
    </row>
    <row r="161" spans="1:10" s="28" customFormat="1">
      <c r="A161"/>
      <c r="B161" s="109" t="s">
        <v>475</v>
      </c>
      <c r="C161"/>
      <c r="D161"/>
      <c r="E161" s="3" t="s">
        <v>12</v>
      </c>
      <c r="F161" s="10"/>
      <c r="G161" s="10"/>
      <c r="H161" s="10"/>
      <c r="I161" s="17"/>
      <c r="J161" s="17"/>
    </row>
    <row r="162" spans="1:10" s="28" customFormat="1">
      <c r="A162" s="4" t="s">
        <v>337</v>
      </c>
      <c r="B162"/>
      <c r="C162"/>
      <c r="D162" s="62">
        <v>13</v>
      </c>
      <c r="E162" s="4" t="s">
        <v>11</v>
      </c>
      <c r="F162" s="10"/>
      <c r="G162" s="10"/>
      <c r="H162" s="10"/>
      <c r="I162" s="7"/>
      <c r="J162" s="7"/>
    </row>
    <row r="163" spans="1:10" s="28" customFormat="1">
      <c r="A163"/>
      <c r="B163" s="109" t="s">
        <v>476</v>
      </c>
      <c r="C163"/>
      <c r="D163"/>
      <c r="E163" s="3" t="s">
        <v>12</v>
      </c>
      <c r="F163" s="10"/>
      <c r="G163" s="10"/>
      <c r="H163" s="10"/>
      <c r="I163" s="17"/>
      <c r="J163" s="17"/>
    </row>
    <row r="164" spans="1:10" s="28" customFormat="1">
      <c r="A164" s="4" t="s">
        <v>338</v>
      </c>
      <c r="B164"/>
      <c r="C164"/>
      <c r="D164" s="58">
        <v>1</v>
      </c>
      <c r="E164" s="4" t="s">
        <v>11</v>
      </c>
      <c r="F164" s="10"/>
      <c r="G164" s="10"/>
      <c r="H164" s="10"/>
      <c r="I164" s="7"/>
      <c r="J164" s="7"/>
    </row>
    <row r="165" spans="1:10" s="28" customFormat="1">
      <c r="A165"/>
      <c r="B165" s="109" t="s">
        <v>477</v>
      </c>
      <c r="C165"/>
      <c r="D165"/>
      <c r="E165" s="3" t="s">
        <v>12</v>
      </c>
      <c r="F165" s="10"/>
      <c r="G165" s="10"/>
      <c r="H165" s="10"/>
      <c r="I165" s="17"/>
      <c r="J165" s="17"/>
    </row>
    <row r="166" spans="1:10">
      <c r="A166" s="4" t="s">
        <v>339</v>
      </c>
      <c r="D166" s="62">
        <v>75</v>
      </c>
      <c r="E166" s="4" t="s">
        <v>21</v>
      </c>
      <c r="F166" s="10"/>
      <c r="G166" s="7"/>
      <c r="I166" s="7"/>
      <c r="J166" s="7"/>
    </row>
    <row r="167" spans="1:10">
      <c r="B167" s="109"/>
      <c r="D167"/>
      <c r="E167" s="3" t="s">
        <v>12</v>
      </c>
      <c r="F167" s="10"/>
      <c r="G167" s="10"/>
      <c r="H167" s="10"/>
      <c r="I167" s="7"/>
      <c r="J167" s="7"/>
    </row>
    <row r="168" spans="1:10">
      <c r="A168" s="4" t="s">
        <v>340</v>
      </c>
      <c r="D168" s="62">
        <v>18</v>
      </c>
      <c r="E168" s="4" t="s">
        <v>21</v>
      </c>
      <c r="F168" s="10"/>
      <c r="G168" s="10"/>
      <c r="H168" s="10"/>
      <c r="I168" s="7"/>
      <c r="J168" s="7"/>
    </row>
    <row r="169" spans="1:10">
      <c r="B169" s="109"/>
      <c r="D169"/>
      <c r="E169" s="3" t="s">
        <v>12</v>
      </c>
      <c r="F169" s="10"/>
      <c r="G169" s="10"/>
      <c r="H169" s="10"/>
      <c r="I169" s="7"/>
      <c r="J169" s="7"/>
    </row>
    <row r="170" spans="1:10">
      <c r="A170" s="4" t="s">
        <v>341</v>
      </c>
      <c r="D170" s="62">
        <v>65</v>
      </c>
      <c r="E170" s="4" t="s">
        <v>11</v>
      </c>
      <c r="F170" s="10"/>
      <c r="G170" s="10"/>
      <c r="H170" s="10"/>
      <c r="I170" s="7"/>
      <c r="J170" s="7"/>
    </row>
    <row r="171" spans="1:10">
      <c r="D171"/>
      <c r="E171" s="3" t="s">
        <v>12</v>
      </c>
      <c r="F171" s="10"/>
      <c r="G171" s="10"/>
      <c r="H171" s="10"/>
    </row>
    <row r="172" spans="1:10">
      <c r="A172" s="4" t="s">
        <v>342</v>
      </c>
      <c r="D172" s="58">
        <v>9</v>
      </c>
      <c r="E172" s="4" t="s">
        <v>11</v>
      </c>
      <c r="F172" s="10"/>
      <c r="G172" s="10"/>
      <c r="H172" s="10"/>
    </row>
    <row r="173" spans="1:10">
      <c r="B173" s="109"/>
      <c r="D173" s="17"/>
      <c r="F173" s="10"/>
      <c r="G173" s="10"/>
      <c r="H173" s="10"/>
    </row>
    <row r="174" spans="1:10">
      <c r="D174" s="17"/>
      <c r="F174" s="35"/>
      <c r="G174" s="35"/>
      <c r="H174" s="35"/>
    </row>
    <row r="175" spans="1:10">
      <c r="A175" s="2" t="s">
        <v>183</v>
      </c>
      <c r="D175" s="17"/>
      <c r="F175" s="17"/>
      <c r="G175" s="7"/>
    </row>
    <row r="176" spans="1:10">
      <c r="A176" s="4" t="s">
        <v>184</v>
      </c>
      <c r="D176" s="10">
        <v>3</v>
      </c>
      <c r="E176" s="4" t="s">
        <v>11</v>
      </c>
      <c r="F176" s="10"/>
      <c r="G176" s="10"/>
    </row>
    <row r="177" spans="1:8">
      <c r="B177" s="109"/>
      <c r="D177" s="17"/>
      <c r="E177" s="3" t="s">
        <v>12</v>
      </c>
      <c r="F177" s="10"/>
      <c r="G177" s="10"/>
      <c r="H177" s="10"/>
    </row>
    <row r="178" spans="1:8">
      <c r="A178" s="4" t="s">
        <v>185</v>
      </c>
      <c r="D178" s="10">
        <v>1</v>
      </c>
      <c r="E178" s="4" t="s">
        <v>11</v>
      </c>
      <c r="F178" s="10"/>
      <c r="G178" s="10"/>
      <c r="H178" s="10"/>
    </row>
    <row r="179" spans="1:8">
      <c r="B179" s="109"/>
      <c r="D179" s="17"/>
      <c r="E179" s="3" t="s">
        <v>12</v>
      </c>
      <c r="F179" s="10"/>
      <c r="G179" s="10"/>
      <c r="H179" s="10"/>
    </row>
    <row r="180" spans="1:8">
      <c r="A180" s="4" t="s">
        <v>186</v>
      </c>
      <c r="D180" s="10">
        <v>1</v>
      </c>
      <c r="E180" s="4" t="s">
        <v>11</v>
      </c>
      <c r="F180" s="10"/>
      <c r="G180" s="10"/>
      <c r="H180" s="10"/>
    </row>
    <row r="181" spans="1:8">
      <c r="B181" s="109"/>
      <c r="D181" s="17"/>
      <c r="E181" s="3" t="s">
        <v>12</v>
      </c>
      <c r="F181" s="10"/>
      <c r="G181" s="10"/>
      <c r="H181" s="10"/>
    </row>
    <row r="182" spans="1:8">
      <c r="A182" s="4" t="s">
        <v>187</v>
      </c>
      <c r="D182" s="10">
        <v>3</v>
      </c>
      <c r="E182" s="4" t="s">
        <v>11</v>
      </c>
      <c r="F182" s="10"/>
      <c r="G182" s="10"/>
    </row>
    <row r="183" spans="1:8">
      <c r="B183" s="109"/>
      <c r="D183" s="17"/>
      <c r="E183" s="3" t="s">
        <v>12</v>
      </c>
      <c r="F183" s="10"/>
      <c r="G183" s="10"/>
      <c r="H183" s="10"/>
    </row>
    <row r="184" spans="1:8">
      <c r="A184" s="4" t="s">
        <v>188</v>
      </c>
      <c r="D184" s="10">
        <v>20</v>
      </c>
      <c r="E184" s="4" t="s">
        <v>21</v>
      </c>
      <c r="F184" s="10"/>
      <c r="G184" s="10"/>
    </row>
    <row r="185" spans="1:8">
      <c r="D185" s="17"/>
      <c r="E185" s="3" t="s">
        <v>12</v>
      </c>
      <c r="F185" s="10"/>
      <c r="G185" s="10"/>
      <c r="H185" s="10"/>
    </row>
    <row r="186" spans="1:8">
      <c r="A186" s="4" t="s">
        <v>189</v>
      </c>
      <c r="D186" s="10">
        <v>24</v>
      </c>
      <c r="E186" s="4" t="s">
        <v>21</v>
      </c>
      <c r="F186" s="10"/>
      <c r="G186" s="10"/>
      <c r="H186" s="10"/>
    </row>
    <row r="187" spans="1:8">
      <c r="D187" s="17"/>
      <c r="E187" s="3" t="s">
        <v>12</v>
      </c>
      <c r="F187" s="10"/>
      <c r="G187" s="10"/>
      <c r="H187" s="10"/>
    </row>
    <row r="188" spans="1:8">
      <c r="A188" s="4" t="s">
        <v>190</v>
      </c>
      <c r="D188" s="10">
        <v>26</v>
      </c>
      <c r="E188" s="4" t="s">
        <v>21</v>
      </c>
      <c r="F188" s="10"/>
      <c r="G188" s="10"/>
    </row>
    <row r="189" spans="1:8">
      <c r="D189" s="17"/>
      <c r="E189" s="3" t="s">
        <v>12</v>
      </c>
      <c r="F189" s="10"/>
      <c r="G189" s="10"/>
      <c r="H189" s="10"/>
    </row>
    <row r="190" spans="1:8">
      <c r="A190" s="4" t="s">
        <v>191</v>
      </c>
      <c r="D190" s="10">
        <v>1</v>
      </c>
      <c r="E190" s="4" t="s">
        <v>11</v>
      </c>
      <c r="F190" s="10"/>
      <c r="G190" s="10"/>
      <c r="H190" s="10"/>
    </row>
    <row r="191" spans="1:8">
      <c r="B191" s="28"/>
      <c r="C191" s="28"/>
      <c r="D191" s="17"/>
      <c r="E191" s="3" t="s">
        <v>12</v>
      </c>
      <c r="F191" s="10"/>
      <c r="G191" s="10"/>
      <c r="H191" s="10"/>
    </row>
    <row r="192" spans="1:8">
      <c r="A192" s="4" t="s">
        <v>192</v>
      </c>
      <c r="B192" s="28"/>
      <c r="C192" s="28"/>
      <c r="D192" s="10">
        <v>23</v>
      </c>
      <c r="E192" s="4" t="s">
        <v>21</v>
      </c>
      <c r="F192" s="10"/>
      <c r="G192" s="10"/>
      <c r="H192" s="10"/>
    </row>
    <row r="193" spans="1:8">
      <c r="D193" s="17"/>
      <c r="E193" s="3" t="s">
        <v>12</v>
      </c>
      <c r="F193" s="10"/>
      <c r="G193" s="10"/>
      <c r="H193" s="10"/>
    </row>
    <row r="194" spans="1:8">
      <c r="A194" s="4" t="s">
        <v>193</v>
      </c>
      <c r="D194" s="10">
        <v>18</v>
      </c>
      <c r="E194" s="4" t="s">
        <v>11</v>
      </c>
      <c r="F194" s="10"/>
      <c r="G194" s="10"/>
    </row>
    <row r="195" spans="1:8">
      <c r="D195" s="17"/>
      <c r="F195" s="10"/>
      <c r="G195" s="10"/>
      <c r="H195" s="10"/>
    </row>
    <row r="196" spans="1:8">
      <c r="F196" s="35"/>
      <c r="G196" s="35"/>
      <c r="H196" s="35"/>
    </row>
    <row r="197" spans="1:8" s="28" customFormat="1">
      <c r="D197" s="17"/>
    </row>
    <row r="198" spans="1:8">
      <c r="A198" s="39" t="s">
        <v>194</v>
      </c>
      <c r="B198" s="40"/>
      <c r="C198" s="40"/>
      <c r="D198" s="41"/>
      <c r="E198" s="42" t="s">
        <v>12</v>
      </c>
      <c r="F198" s="43"/>
      <c r="G198" s="43"/>
      <c r="H198" s="43"/>
    </row>
    <row r="199" spans="1:8">
      <c r="A199" s="11"/>
      <c r="B199" s="22"/>
      <c r="C199" s="22"/>
      <c r="D199" s="34"/>
      <c r="E199" s="13"/>
      <c r="F199" s="14"/>
      <c r="G199" s="14"/>
      <c r="H199" s="28"/>
    </row>
    <row r="200" spans="1:8">
      <c r="A200" s="2" t="s">
        <v>52</v>
      </c>
      <c r="B200" s="28"/>
      <c r="C200" s="28"/>
      <c r="D200" s="17"/>
      <c r="E200" s="28"/>
      <c r="F200" s="17"/>
      <c r="G200" s="17"/>
      <c r="H200" s="28"/>
    </row>
    <row r="201" spans="1:8">
      <c r="A201" s="2"/>
      <c r="B201" s="28"/>
      <c r="C201" s="28"/>
      <c r="D201" s="17"/>
      <c r="E201" s="28"/>
      <c r="F201" s="17"/>
      <c r="G201" s="17"/>
      <c r="H201" s="28"/>
    </row>
    <row r="202" spans="1:8">
      <c r="A202" s="4" t="s">
        <v>53</v>
      </c>
      <c r="B202" s="4"/>
      <c r="C202" s="28"/>
      <c r="D202" s="10">
        <f>D10</f>
        <v>229.5</v>
      </c>
      <c r="E202" s="4" t="s">
        <v>17</v>
      </c>
      <c r="F202" s="10"/>
      <c r="G202" s="17"/>
      <c r="H202" s="28"/>
    </row>
    <row r="203" spans="1:8">
      <c r="A203" s="4"/>
      <c r="B203" s="4" t="s">
        <v>386</v>
      </c>
      <c r="C203" s="28"/>
      <c r="D203" s="17"/>
      <c r="E203" s="3" t="s">
        <v>12</v>
      </c>
      <c r="F203" s="10"/>
      <c r="G203" s="10"/>
      <c r="H203" s="10"/>
    </row>
    <row r="204" spans="1:8">
      <c r="A204" s="22"/>
      <c r="B204" s="63"/>
      <c r="C204" s="22"/>
      <c r="D204" s="34"/>
      <c r="E204" s="13"/>
      <c r="F204" s="37"/>
      <c r="G204" s="37"/>
      <c r="H204" s="37"/>
    </row>
    <row r="205" spans="1:8">
      <c r="A205" s="39" t="s">
        <v>54</v>
      </c>
      <c r="B205" s="40"/>
      <c r="C205" s="40"/>
      <c r="D205" s="41"/>
      <c r="E205" s="42" t="s">
        <v>12</v>
      </c>
      <c r="F205" s="43"/>
      <c r="G205" s="43"/>
      <c r="H205" s="43"/>
    </row>
    <row r="206" spans="1:8" ht="13.5" thickBot="1">
      <c r="A206" s="11"/>
      <c r="B206" s="22"/>
      <c r="C206" s="22"/>
      <c r="D206" s="34"/>
      <c r="E206" s="13"/>
      <c r="F206" s="14"/>
      <c r="G206" s="14"/>
      <c r="H206" s="28"/>
    </row>
    <row r="207" spans="1:8" ht="13.5" thickBot="1">
      <c r="A207" s="51" t="s">
        <v>55</v>
      </c>
      <c r="B207" s="54"/>
      <c r="C207" s="54"/>
      <c r="D207" s="55"/>
      <c r="E207" s="56" t="s">
        <v>12</v>
      </c>
      <c r="F207" s="52"/>
      <c r="G207" s="52"/>
      <c r="H207" s="52"/>
    </row>
    <row r="208" spans="1:8">
      <c r="A208" s="19" t="s">
        <v>489</v>
      </c>
    </row>
    <row r="209" spans="1:2">
      <c r="A209" s="19"/>
    </row>
    <row r="211" spans="1:2">
      <c r="B211" s="85"/>
    </row>
    <row r="212" spans="1:2">
      <c r="B212" s="85"/>
    </row>
    <row r="213" spans="1:2">
      <c r="B213" s="85"/>
    </row>
    <row r="214" spans="1:2">
      <c r="B214" s="124"/>
    </row>
    <row r="215" spans="1:2">
      <c r="B215" s="85"/>
    </row>
    <row r="216" spans="1:2">
      <c r="B216" s="85"/>
    </row>
  </sheetData>
  <mergeCells count="5">
    <mergeCell ref="F1:H1"/>
    <mergeCell ref="F2:H2"/>
    <mergeCell ref="F3:H3"/>
    <mergeCell ref="F5:F6"/>
    <mergeCell ref="G5:H5"/>
  </mergeCells>
  <pageMargins left="0.74803149606299213" right="0.35433070866141736" top="0.78740157480314965" bottom="0.59055118110236227" header="0.51181102362204722" footer="0.51181102362204722"/>
  <pageSetup paperSize="9" scale="8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21</vt:i4>
      </vt:variant>
    </vt:vector>
  </HeadingPairs>
  <TitlesOfParts>
    <vt:vector size="21" baseType="lpstr">
      <vt:lpstr>RESUMO</vt:lpstr>
      <vt:lpstr>CRONOGRAMA</vt:lpstr>
      <vt:lpstr>PAISAGISMO</vt:lpstr>
      <vt:lpstr>1. BLOCO NORTE</vt:lpstr>
      <vt:lpstr>2. BLOCO LESTE</vt:lpstr>
      <vt:lpstr>4. BLOCO SUL</vt:lpstr>
      <vt:lpstr>6. QUIOSQUE PRINCIPAL</vt:lpstr>
      <vt:lpstr>7. CENTRO COMUNITÁRIO</vt:lpstr>
      <vt:lpstr>8. VESTIÁRIOS</vt:lpstr>
      <vt:lpstr>9.1. Q LANCHERIA</vt:lpstr>
      <vt:lpstr>9.2. Q PRINCIPAL</vt:lpstr>
      <vt:lpstr>9.3. Q TIROLESA</vt:lpstr>
      <vt:lpstr>9.4. Q MIRANTE 1</vt:lpstr>
      <vt:lpstr>9.5. Q MIRANTE 2</vt:lpstr>
      <vt:lpstr>9.6. Q MIRANTE 3</vt:lpstr>
      <vt:lpstr>9.7. Q SANITÁRIO</vt:lpstr>
      <vt:lpstr>9.8. Q CHURR SEM</vt:lpstr>
      <vt:lpstr>9.9. Q CHURR COM</vt:lpstr>
      <vt:lpstr>9.10. Q SETOR SUL</vt:lpstr>
      <vt:lpstr>10. BOCHA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Holzmann da Silva</dc:creator>
  <cp:lastModifiedBy>Oberdan - Copam</cp:lastModifiedBy>
  <cp:lastPrinted>2015-10-29T16:51:24Z</cp:lastPrinted>
  <dcterms:created xsi:type="dcterms:W3CDTF">2011-08-25T21:37:10Z</dcterms:created>
  <dcterms:modified xsi:type="dcterms:W3CDTF">2015-10-29T16:52:09Z</dcterms:modified>
</cp:coreProperties>
</file>